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 firstSheet="11" activeTab="11"/>
  </bookViews>
  <sheets>
    <sheet name="BUK BUNGA (Groceries)" sheetId="28" r:id="rId1"/>
    <sheet name="WARUNG EKA (Drinks, Etc)" sheetId="10" r:id="rId2"/>
    <sheet name="SEDANA JAYA" sheetId="43" r:id="rId3"/>
    <sheet name="DEWATA COCONUT (Coconut)" sheetId="29" r:id="rId4"/>
    <sheet name="PNB (Alcohol)" sheetId="4" r:id="rId5"/>
    <sheet name="DSP (Alcohol)" sheetId="5" r:id="rId6"/>
    <sheet name="DSP ARYA BIMA (Alcohol)" sheetId="40" r:id="rId7"/>
    <sheet name="SELERA OR STIR UP (Syrup)" sheetId="6" r:id="rId8"/>
    <sheet name="DW BALI (Alcohol)" sheetId="32" r:id="rId9"/>
    <sheet name="DDB (Alcohol)" sheetId="26" r:id="rId10"/>
    <sheet name="NANO DEWATA (Alcohol)" sheetId="42" r:id="rId11"/>
    <sheet name="BALI PERMATA JAYA (Corona Beer)" sheetId="37" r:id="rId12"/>
    <sheet name="BLACK COFFEE ROASTERS (Coffee)" sheetId="13" r:id="rId13"/>
    <sheet name="PT. PRASIDA LANTUR MAJU (Wine)" sheetId="33" r:id="rId14"/>
    <sheet name="PT LOVINA BEACH BREWERY" sheetId="38" r:id="rId15"/>
    <sheet name="CHAI CHITAI (Tea Leaf,etc)" sheetId="15" r:id="rId16"/>
    <sheet name="MULIA JAYA (Passion Fruit)" sheetId="39" r:id="rId17"/>
    <sheet name="Dewata Kencana Distribusi (Vdka" sheetId="41" r:id="rId18"/>
    <sheet name="TOTAL" sheetId="35" r:id="rId19"/>
  </sheets>
  <definedNames>
    <definedName name="_xlnm._FilterDatabase" localSheetId="1" hidden="1">'WARUNG EKA (Drinks, Etc)'!$A$1:$G$94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F196231DC0504C17953C671349BA9DDD"/>
        <xdr:cNvPicPr>
          <a:picLocks noChangeAspect="1"/>
        </xdr:cNvPicPr>
      </xdr:nvPicPr>
      <xdr:blipFill>
        <a:blip r:embed="rId1"/>
        <a:srcRect l="4262" t="3684" r="13908"/>
        <a:stretch>
          <a:fillRect/>
        </a:stretch>
      </xdr:blipFill>
      <xdr:spPr>
        <a:xfrm rot="16200000">
          <a:off x="4515485" y="-121285"/>
          <a:ext cx="2141855" cy="28848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399D7B3B6ABA405FA80A293D71DD58B2" descr="WhatsApp Image 2025-11-05 at 17.37.02_01a8407f"/>
        <xdr:cNvPicPr>
          <a:picLocks noChangeAspect="1"/>
        </xdr:cNvPicPr>
      </xdr:nvPicPr>
      <xdr:blipFill>
        <a:blip r:embed="rId2"/>
        <a:srcRect l="2787" t="8097" r="989" b="16116"/>
        <a:stretch>
          <a:fillRect/>
        </a:stretch>
      </xdr:blipFill>
      <xdr:spPr>
        <a:xfrm>
          <a:off x="5928360" y="508000"/>
          <a:ext cx="5433060" cy="7651750"/>
        </a:xfrm>
        <a:prstGeom prst="rect">
          <a:avLst/>
        </a:prstGeom>
      </xdr:spPr>
    </xdr:pic>
  </etc:cellImage>
  <etc:cellImage>
    <xdr:pic>
      <xdr:nvPicPr>
        <xdr:cNvPr id="4" name="ID_DCC27A17524441BF9FF28F1C2341D6F0" descr="WhatsApp Image 2025-11-07 at 15.12.02_04bb3b0a"/>
        <xdr:cNvPicPr>
          <a:picLocks noChangeAspect="1"/>
        </xdr:cNvPicPr>
      </xdr:nvPicPr>
      <xdr:blipFill>
        <a:blip r:embed="rId3"/>
        <a:srcRect l="9504" t="2626" r="11773" b="10824"/>
        <a:stretch>
          <a:fillRect/>
        </a:stretch>
      </xdr:blipFill>
      <xdr:spPr>
        <a:xfrm rot="16200000">
          <a:off x="4736465" y="1337310"/>
          <a:ext cx="1705610" cy="3322320"/>
        </a:xfrm>
        <a:prstGeom prst="rect">
          <a:avLst/>
        </a:prstGeom>
      </xdr:spPr>
    </xdr:pic>
  </etc:cellImage>
  <etc:cellImage>
    <xdr:pic>
      <xdr:nvPicPr>
        <xdr:cNvPr id="5" name="ID_31E0F84576DD46F399967DDE4CE85F35" descr="WhatsApp Image 2025-11-12 at 13.02.34_33219120"/>
        <xdr:cNvPicPr>
          <a:picLocks noChangeAspect="1"/>
        </xdr:cNvPicPr>
      </xdr:nvPicPr>
      <xdr:blipFill>
        <a:blip r:embed="rId4"/>
        <a:srcRect t="8969" r="4154" b="23617"/>
        <a:stretch>
          <a:fillRect/>
        </a:stretch>
      </xdr:blipFill>
      <xdr:spPr>
        <a:xfrm>
          <a:off x="16485870" y="9722485"/>
          <a:ext cx="4465955" cy="5615940"/>
        </a:xfrm>
        <a:prstGeom prst="rect">
          <a:avLst/>
        </a:prstGeom>
      </xdr:spPr>
    </xdr:pic>
  </etc:cellImage>
  <etc:cellImage>
    <xdr:pic>
      <xdr:nvPicPr>
        <xdr:cNvPr id="6" name="ID_4940E8EF2D0E474B9DB0D6EC2FF95E37" descr="WhatsApp Image 2025-11-12 at 13.02.45_2b6225e7"/>
        <xdr:cNvPicPr>
          <a:picLocks noChangeAspect="1"/>
        </xdr:cNvPicPr>
      </xdr:nvPicPr>
      <xdr:blipFill>
        <a:blip r:embed="rId5"/>
        <a:srcRect t="11878" b="19805"/>
        <a:stretch>
          <a:fillRect/>
        </a:stretch>
      </xdr:blipFill>
      <xdr:spPr>
        <a:xfrm>
          <a:off x="16158845" y="14241780"/>
          <a:ext cx="3783330" cy="4602480"/>
        </a:xfrm>
        <a:prstGeom prst="rect">
          <a:avLst/>
        </a:prstGeom>
      </xdr:spPr>
    </xdr:pic>
  </etc:cellImage>
  <etc:cellImage>
    <xdr:pic>
      <xdr:nvPicPr>
        <xdr:cNvPr id="10" name="ID_433387BFBAA7435A86FF49DEBFCBF0B7" descr="WhatsApp Image 2025-11-12 at 13.33.48_b14674c0"/>
        <xdr:cNvPicPr>
          <a:picLocks noChangeAspect="1"/>
        </xdr:cNvPicPr>
      </xdr:nvPicPr>
      <xdr:blipFill>
        <a:blip r:embed="rId6"/>
        <a:srcRect t="8100" r="4072" b="7923"/>
        <a:stretch>
          <a:fillRect/>
        </a:stretch>
      </xdr:blipFill>
      <xdr:spPr>
        <a:xfrm rot="16200000">
          <a:off x="5548630" y="15518130"/>
          <a:ext cx="2217420" cy="3458210"/>
        </a:xfrm>
        <a:prstGeom prst="rect">
          <a:avLst/>
        </a:prstGeom>
      </xdr:spPr>
    </xdr:pic>
  </etc:cellImage>
  <etc:cellImage>
    <xdr:pic>
      <xdr:nvPicPr>
        <xdr:cNvPr id="7" name="ID_DFDB4FDF8B6D479DA095D9C09B14E7E5" descr="WhatsApp Image 2025-11-12 at 16.23.08_51118832"/>
        <xdr:cNvPicPr>
          <a:picLocks noChangeAspect="1"/>
        </xdr:cNvPicPr>
      </xdr:nvPicPr>
      <xdr:blipFill>
        <a:blip r:embed="rId7"/>
        <a:srcRect l="2604" t="6069" r="3221" b="10801"/>
        <a:stretch>
          <a:fillRect/>
        </a:stretch>
      </xdr:blipFill>
      <xdr:spPr>
        <a:xfrm rot="16200000">
          <a:off x="5521325" y="-411480"/>
          <a:ext cx="2439670" cy="3760470"/>
        </a:xfrm>
        <a:prstGeom prst="rect">
          <a:avLst/>
        </a:prstGeom>
      </xdr:spPr>
    </xdr:pic>
  </etc:cellImage>
  <etc:cellImage>
    <xdr:pic>
      <xdr:nvPicPr>
        <xdr:cNvPr id="8" name="ID_A5FE74A825D841A1A707D466924007E4"/>
        <xdr:cNvPicPr>
          <a:picLocks noChangeAspect="1"/>
        </xdr:cNvPicPr>
      </xdr:nvPicPr>
      <xdr:blipFill>
        <a:blip r:embed="rId8"/>
        <a:srcRect l="21671" t="6934" r="16389" b="1593"/>
        <a:stretch>
          <a:fillRect/>
        </a:stretch>
      </xdr:blipFill>
      <xdr:spPr>
        <a:xfrm rot="16200000">
          <a:off x="4937125" y="31750"/>
          <a:ext cx="1718310" cy="25946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708C1B68FE6A41F79F95EA481DFC7FBE"/>
        <xdr:cNvPicPr>
          <a:picLocks noChangeAspect="1"/>
        </xdr:cNvPicPr>
      </xdr:nvPicPr>
      <xdr:blipFill>
        <a:blip r:embed="rId9"/>
        <a:srcRect l="13236" t="10419" r="3354" b="1933"/>
        <a:stretch>
          <a:fillRect/>
        </a:stretch>
      </xdr:blipFill>
      <xdr:spPr>
        <a:xfrm rot="16200000">
          <a:off x="4896485" y="2842260"/>
          <a:ext cx="1952625" cy="36531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2D9AD456139947E09489ABFCD17751C9" descr="WhatsApp Image 2025-11-13 at 18.22.36_c4cd4b52"/>
        <xdr:cNvPicPr>
          <a:picLocks noChangeAspect="1"/>
        </xdr:cNvPicPr>
      </xdr:nvPicPr>
      <xdr:blipFill>
        <a:blip r:embed="rId10"/>
        <a:srcRect l="3209" t="14820" b="15157"/>
        <a:stretch>
          <a:fillRect/>
        </a:stretch>
      </xdr:blipFill>
      <xdr:spPr>
        <a:xfrm>
          <a:off x="16469995" y="18700115"/>
          <a:ext cx="4251960" cy="5460365"/>
        </a:xfrm>
        <a:prstGeom prst="rect">
          <a:avLst/>
        </a:prstGeom>
      </xdr:spPr>
    </xdr:pic>
  </etc:cellImage>
  <etc:cellImage>
    <xdr:pic>
      <xdr:nvPicPr>
        <xdr:cNvPr id="11" name="ID_869D394E29154BD1B48D73885895E2B8" descr="WhatsApp Image 2025-11-17 at 18.12.52_523d9f5c"/>
        <xdr:cNvPicPr>
          <a:picLocks noChangeAspect="1"/>
        </xdr:cNvPicPr>
      </xdr:nvPicPr>
      <xdr:blipFill>
        <a:blip r:embed="rId11"/>
        <a:srcRect l="2200" t="15848" r="1650" b="16469"/>
        <a:stretch>
          <a:fillRect/>
        </a:stretch>
      </xdr:blipFill>
      <xdr:spPr>
        <a:xfrm>
          <a:off x="15979775" y="23660100"/>
          <a:ext cx="4314825" cy="5396865"/>
        </a:xfrm>
        <a:prstGeom prst="rect">
          <a:avLst/>
        </a:prstGeom>
      </xdr:spPr>
    </xdr:pic>
  </etc:cellImage>
  <etc:cellImage>
    <xdr:pic>
      <xdr:nvPicPr>
        <xdr:cNvPr id="13" name="ID_B0A7C0C8D26149268F93014B9939858E" descr="WhatsApp Image 2025-11-17 at 18.13.10_32575a90"/>
        <xdr:cNvPicPr>
          <a:picLocks noChangeAspect="1"/>
        </xdr:cNvPicPr>
      </xdr:nvPicPr>
      <xdr:blipFill>
        <a:blip r:embed="rId12"/>
        <a:srcRect l="2469" t="19804" r="1739" b="12184"/>
        <a:stretch>
          <a:fillRect/>
        </a:stretch>
      </xdr:blipFill>
      <xdr:spPr>
        <a:xfrm>
          <a:off x="16460470" y="29035375"/>
          <a:ext cx="4370070" cy="5535930"/>
        </a:xfrm>
        <a:prstGeom prst="rect">
          <a:avLst/>
        </a:prstGeom>
      </xdr:spPr>
    </xdr:pic>
  </etc:cellImage>
  <etc:cellImage>
    <xdr:pic>
      <xdr:nvPicPr>
        <xdr:cNvPr id="14" name="ID_FF4EDAF0496745549DA0775F49105744" descr="WhatsApp Image 2025-11-17 at 18.11.57_1345a650"/>
        <xdr:cNvPicPr>
          <a:picLocks noChangeAspect="1"/>
        </xdr:cNvPicPr>
      </xdr:nvPicPr>
      <xdr:blipFill>
        <a:blip r:embed="rId13"/>
        <a:srcRect l="6453" r="5640" b="2732"/>
        <a:stretch>
          <a:fillRect/>
        </a:stretch>
      </xdr:blipFill>
      <xdr:spPr>
        <a:xfrm rot="16200000">
          <a:off x="4730115" y="4481830"/>
          <a:ext cx="1358900" cy="2651125"/>
        </a:xfrm>
        <a:prstGeom prst="rect">
          <a:avLst/>
        </a:prstGeom>
      </xdr:spPr>
    </xdr:pic>
  </etc:cellImage>
  <etc:cellImage>
    <xdr:pic>
      <xdr:nvPicPr>
        <xdr:cNvPr id="15" name="ID_6E8529C52A784594BAA9E1BF93B8E327" descr="WhatsApp Image 2025-11-19 at 13.39.52_94e5fc82"/>
        <xdr:cNvPicPr>
          <a:picLocks noChangeAspect="1"/>
        </xdr:cNvPicPr>
      </xdr:nvPicPr>
      <xdr:blipFill>
        <a:blip r:embed="rId14"/>
        <a:srcRect l="4545" t="6248" r="6229" b="1546"/>
        <a:stretch>
          <a:fillRect/>
        </a:stretch>
      </xdr:blipFill>
      <xdr:spPr>
        <a:xfrm rot="16200000">
          <a:off x="4711065" y="5641340"/>
          <a:ext cx="1576705" cy="2882900"/>
        </a:xfrm>
        <a:prstGeom prst="rect">
          <a:avLst/>
        </a:prstGeom>
      </xdr:spPr>
    </xdr:pic>
  </etc:cellImage>
  <etc:cellImage>
    <xdr:pic>
      <xdr:nvPicPr>
        <xdr:cNvPr id="16" name="ID_7EFB61EEFBC545DF86AD5DE3B7C10BDB" descr="WhatsApp Image 2025-11-21 at 18.36.42_45e1819c"/>
        <xdr:cNvPicPr>
          <a:picLocks noChangeAspect="1"/>
        </xdr:cNvPicPr>
      </xdr:nvPicPr>
      <xdr:blipFill>
        <a:blip r:embed="rId15"/>
        <a:srcRect l="4545" t="7386" r="5724" b="473"/>
        <a:stretch>
          <a:fillRect/>
        </a:stretch>
      </xdr:blipFill>
      <xdr:spPr>
        <a:xfrm rot="16200000">
          <a:off x="4652010" y="7203440"/>
          <a:ext cx="1641475" cy="2987040"/>
        </a:xfrm>
        <a:prstGeom prst="rect">
          <a:avLst/>
        </a:prstGeom>
      </xdr:spPr>
    </xdr:pic>
  </etc:cellImage>
  <etc:cellImage>
    <xdr:pic>
      <xdr:nvPicPr>
        <xdr:cNvPr id="17" name="ID_DAC82FDD10B7481C85D0D7DE92D877FB" descr="WhatsApp Image 2025-11-21 at 18.15.42_a6d4e3d8"/>
        <xdr:cNvPicPr>
          <a:picLocks noChangeAspect="1"/>
        </xdr:cNvPicPr>
      </xdr:nvPicPr>
      <xdr:blipFill>
        <a:blip r:embed="rId16"/>
        <a:srcRect t="18946" r="1593" b="5745"/>
        <a:stretch>
          <a:fillRect/>
        </a:stretch>
      </xdr:blipFill>
      <xdr:spPr>
        <a:xfrm>
          <a:off x="3601720" y="347345"/>
          <a:ext cx="4142105" cy="5639435"/>
        </a:xfrm>
        <a:prstGeom prst="rect">
          <a:avLst/>
        </a:prstGeom>
      </xdr:spPr>
    </xdr:pic>
  </etc:cellImage>
  <etc:cellImage>
    <xdr:pic>
      <xdr:nvPicPr>
        <xdr:cNvPr id="18" name="ID_85ED321DBE384C98BA6FB71C673D3AC6" descr="WhatsApp Image 2025-11-21 at 18.10.55_91256dc0"/>
        <xdr:cNvPicPr>
          <a:picLocks noChangeAspect="1"/>
        </xdr:cNvPicPr>
      </xdr:nvPicPr>
      <xdr:blipFill>
        <a:blip r:embed="rId17"/>
        <a:srcRect l="2885" t="2143" r="2144" b="5361"/>
        <a:stretch>
          <a:fillRect/>
        </a:stretch>
      </xdr:blipFill>
      <xdr:spPr>
        <a:xfrm rot="16200000">
          <a:off x="5829300" y="-291465"/>
          <a:ext cx="2007235" cy="348424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<sst xmlns="http://schemas.openxmlformats.org/spreadsheetml/2006/main" count="523" uniqueCount="141">
  <si>
    <t>DATE</t>
  </si>
  <si>
    <t>ITEM</t>
  </si>
  <si>
    <t>QYT</t>
  </si>
  <si>
    <t>PRICE</t>
  </si>
  <si>
    <t>SUB TOTAL</t>
  </si>
  <si>
    <t>TOTAL</t>
  </si>
  <si>
    <t>LUMAJANG ORANGE</t>
  </si>
  <si>
    <t>IMPORTED LEMON</t>
  </si>
  <si>
    <t>LIME</t>
  </si>
  <si>
    <t>MUSTARD</t>
  </si>
  <si>
    <t>PINEAPPLE</t>
  </si>
  <si>
    <t>MANGO</t>
  </si>
  <si>
    <t>APPLE</t>
  </si>
  <si>
    <t>STRAWBERRY (250 GR)</t>
  </si>
  <si>
    <t>FRESH MILK</t>
  </si>
  <si>
    <t>CONDENSED MILK</t>
  </si>
  <si>
    <t>EVAPORATED MILK</t>
  </si>
  <si>
    <t>LYCHEE CAN</t>
  </si>
  <si>
    <t>LEMON</t>
  </si>
  <si>
    <t>OAT MILK</t>
  </si>
  <si>
    <t>GINGER</t>
  </si>
  <si>
    <t>WATERMELON</t>
  </si>
  <si>
    <t>SUNKIST</t>
  </si>
  <si>
    <t>ORANGE</t>
  </si>
  <si>
    <t>CUCUMBER</t>
  </si>
  <si>
    <t>GREEN APPLE</t>
  </si>
  <si>
    <t>GREEN MUSTARD</t>
  </si>
  <si>
    <t>MINT</t>
  </si>
  <si>
    <t>ALMOND MILK</t>
  </si>
  <si>
    <t>SOYA MILK</t>
  </si>
  <si>
    <t>CARROT</t>
  </si>
  <si>
    <t>BEETROOT</t>
  </si>
  <si>
    <t>SUNLIGHT JERRYCAN</t>
  </si>
  <si>
    <t>SUGAR</t>
  </si>
  <si>
    <t>HONEY</t>
  </si>
  <si>
    <t>SARIWANGI TEA</t>
  </si>
  <si>
    <t>TRASH BAG</t>
  </si>
  <si>
    <t>HONEY PINEAPPLE</t>
  </si>
  <si>
    <t>PEANUT BUTTER</t>
  </si>
  <si>
    <t>PANDAN LEAF</t>
  </si>
  <si>
    <t>CHILI</t>
  </si>
  <si>
    <t>BASIL</t>
  </si>
  <si>
    <t>ROSEMARY</t>
  </si>
  <si>
    <t>INV NO</t>
  </si>
  <si>
    <t>SUBTOTAL</t>
  </si>
  <si>
    <t>TOTALPRICE</t>
  </si>
  <si>
    <t>CRYSTAL ICE 5 KG</t>
  </si>
  <si>
    <t>AQUA GALLON</t>
  </si>
  <si>
    <t>AQUA REFLECTIONS STILL 750ML</t>
  </si>
  <si>
    <t>CLEO GALLON</t>
  </si>
  <si>
    <t>COKE ZERO CAN 330ML</t>
  </si>
  <si>
    <t>AQUA REFLECTIONS SPARKLING 750ML</t>
  </si>
  <si>
    <t>AQUA REFLECTIONS STILL 380ML</t>
  </si>
  <si>
    <t>COCA COLA CAN 330 ML</t>
  </si>
  <si>
    <t>SCHWEPPES TONIC WATER CAN 250 ML</t>
  </si>
  <si>
    <t>BINTANG PINT 330 ML</t>
  </si>
  <si>
    <t>POLARS SODA WATER CAN 330 ML</t>
  </si>
  <si>
    <t>AQUA REFLECTIONS SPARKLING 380ML</t>
  </si>
  <si>
    <t>POLARIS SODA WATER CAN 330 ML</t>
  </si>
  <si>
    <t>CHARGE FOR SMALL BOTTLE OF BEER</t>
  </si>
  <si>
    <t>EMPTY BOTTLE</t>
  </si>
  <si>
    <t>AQUA GALLON 19LTR</t>
  </si>
  <si>
    <t>CLEO GALLON 19LTR</t>
  </si>
  <si>
    <t>CRYSTAL ICE 5KG</t>
  </si>
  <si>
    <t>GRAND TOTAL</t>
  </si>
  <si>
    <t>TOTAL PRICE</t>
  </si>
  <si>
    <t>KINTAMANI ORANGE</t>
  </si>
  <si>
    <t>MALANG APPLE</t>
  </si>
  <si>
    <t>CHINESE CABBAGE</t>
  </si>
  <si>
    <t>SMALL CHILIES</t>
  </si>
  <si>
    <t>OAT MEAL</t>
  </si>
  <si>
    <t>STRAWBERRY</t>
  </si>
  <si>
    <t>GREEN LIIME</t>
  </si>
  <si>
    <t>LOCAL LEMON</t>
  </si>
  <si>
    <t>GREEN FIELD FRESH MIILK</t>
  </si>
  <si>
    <t>ALMOND MIILK</t>
  </si>
  <si>
    <t>INV NO.</t>
  </si>
  <si>
    <t>DESCRIPTIONS</t>
  </si>
  <si>
    <t>AMOUNT</t>
  </si>
  <si>
    <t>BILLS</t>
  </si>
  <si>
    <t>COCONUT LOGO</t>
  </si>
  <si>
    <t>QTY</t>
  </si>
  <si>
    <t>UNIT PRICE</t>
  </si>
  <si>
    <t>SPNO2510622</t>
  </si>
  <si>
    <t>JOSE CUERVO GOLD</t>
  </si>
  <si>
    <t>SPNO2511144</t>
  </si>
  <si>
    <t>JACK DANIIELS 700 ML</t>
  </si>
  <si>
    <t>HERRADURA REPOSADO 750 ML</t>
  </si>
  <si>
    <t>HENDRICK GIN 750 ML</t>
  </si>
  <si>
    <t>DISCOUNT</t>
  </si>
  <si>
    <t>BILL</t>
  </si>
  <si>
    <t>SO/DSP/25/11/0057</t>
  </si>
  <si>
    <t>DA VINCI LEONARDO PROSECCO DOC</t>
  </si>
  <si>
    <t>DONA DOMINGA CLASICO DE FAILIA SYRAH</t>
  </si>
  <si>
    <t>SOMDG/DSP/25/11/0002</t>
  </si>
  <si>
    <t>MDG - F VODKA</t>
  </si>
  <si>
    <t>SO/DSP/25/11/0480</t>
  </si>
  <si>
    <t>MCGUIGAN - BLACK LABEL SAUVIGNON BLANC</t>
  </si>
  <si>
    <t>HUNTER'S PINOT GRIS</t>
  </si>
  <si>
    <t>SO/DSP/25/11/0895</t>
  </si>
  <si>
    <t>HUNTER'S RIESLING</t>
  </si>
  <si>
    <t>SO/DSP/25/11/1050</t>
  </si>
  <si>
    <t>SO/DSP/25/11/1189</t>
  </si>
  <si>
    <t>SO-2504340</t>
  </si>
  <si>
    <t>LOYAL LYCHEE PET</t>
  </si>
  <si>
    <t>PARADISE PEACH PET</t>
  </si>
  <si>
    <t>VOILA VANILLA PET</t>
  </si>
  <si>
    <t>CRIMINAL CARAMEL PET</t>
  </si>
  <si>
    <t>GROOVY GRAPE</t>
  </si>
  <si>
    <t>PPN (11%)</t>
  </si>
  <si>
    <t>CAPE DISCOVERY BRUT CUVEE 750ML</t>
  </si>
  <si>
    <t>PPN</t>
  </si>
  <si>
    <t>STATUS</t>
  </si>
  <si>
    <t>INV/PERMAQ/25/11/0549</t>
  </si>
  <si>
    <t>CORONA BEER</t>
  </si>
  <si>
    <t>BL2-10-2166</t>
  </si>
  <si>
    <t>CANGGU BLEND 1 KG</t>
  </si>
  <si>
    <t>Total</t>
  </si>
  <si>
    <t>PLM-INV4286/025</t>
  </si>
  <si>
    <t>ISOLA BLANCO 750ML</t>
  </si>
  <si>
    <t>PASSION FRUIT</t>
  </si>
  <si>
    <t>NO</t>
  </si>
  <si>
    <t>SUPPLIER</t>
  </si>
  <si>
    <t>BUK BUNGA</t>
  </si>
  <si>
    <t>TOKO EKA WHOLESALE</t>
  </si>
  <si>
    <t>DEWATA COCONUT</t>
  </si>
  <si>
    <t>SEDANA JAYA</t>
  </si>
  <si>
    <t>PNB</t>
  </si>
  <si>
    <t>DSP</t>
  </si>
  <si>
    <t>DSP ARYA BIMA</t>
  </si>
  <si>
    <t>SELERA (SYRUP)</t>
  </si>
  <si>
    <t>DW BALI</t>
  </si>
  <si>
    <t>DDB</t>
  </si>
  <si>
    <t>NANO DEWATA</t>
  </si>
  <si>
    <t>BALI PERMATA JAYA</t>
  </si>
  <si>
    <t>BLACK COFFEE ROASTERY</t>
  </si>
  <si>
    <t>PRASIDA LANTUR MAJU</t>
  </si>
  <si>
    <t>PT. LOVINA BEACH BREWERY</t>
  </si>
  <si>
    <t>CHAI CHITAI</t>
  </si>
  <si>
    <t>MULIA JAYA</t>
  </si>
  <si>
    <t>SARI BUAH ANGGUR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</si>
</sst>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9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_-&quot;Rp&quot;* #,##0_-;\-&quot;Rp&quot;* #,##0_-;_-&quot;Rp&quot;* &quot;-&quot;??_-;_-@_-"/>
    <numFmt numFmtId="179" formatCode="[$-409]d\-mmm\-yyyy;@"/>
    <numFmt numFmtId="180" formatCode="_ [$IDR]\ * #,##0_ ;_ [$IDR]\ * \-#,##0_ ;_ [$IDR]\ * &quot;-&quot;_ ;_ @_ "/>
    <numFmt numFmtId="181" formatCode="dd\-mmm"/>
    <numFmt numFmtId="182" formatCode="[$Rp-421]#,##0.00;[Red][$Rp-421]#,##0.00"/>
  </numFmts>
  <fonts count="51">
    <font>
      <sz val="11"/>
      <color theme="1"/>
      <name val="Calibri"/>
      <charset val="134"/>
      <scheme val="minor"/>
    </font>
    <font>
      <sz val="14"/>
      <color theme="1"/>
      <name val="Garamond"/>
      <charset val="134"/>
    </font>
    <font>
      <sz val="14"/>
      <color theme="1"/>
      <name val="Calibri"/>
      <charset val="134"/>
      <scheme val="minor"/>
    </font>
    <font>
      <sz val="12"/>
      <color theme="1"/>
      <name val="Calibri"/>
      <charset val="134"/>
      <scheme val="minor"/>
    </font>
    <font>
      <sz val="18"/>
      <color theme="1"/>
      <name val="Calibri"/>
      <charset val="134"/>
      <scheme val="minor"/>
    </font>
    <font>
      <b/>
      <i/>
      <sz val="18"/>
      <color theme="1"/>
      <name val="Calibri"/>
      <charset val="134"/>
      <scheme val="minor"/>
    </font>
    <font>
      <sz val="12"/>
      <color theme="1"/>
      <name val="Garamond"/>
      <charset val="134"/>
    </font>
    <font>
      <b/>
      <sz val="18"/>
      <color theme="1"/>
      <name val="Calibri"/>
      <charset val="134"/>
      <scheme val="minor"/>
    </font>
    <font>
      <i/>
      <sz val="11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b/>
      <i/>
      <sz val="16"/>
      <color theme="1"/>
      <name val="Calibri"/>
      <charset val="134"/>
      <scheme val="minor"/>
    </font>
    <font>
      <sz val="16"/>
      <color theme="1"/>
      <name val="Calibri"/>
      <charset val="134"/>
      <scheme val="minor"/>
    </font>
    <font>
      <b/>
      <i/>
      <sz val="11"/>
      <color theme="1"/>
      <name val="Calibri"/>
      <charset val="134"/>
      <scheme val="minor"/>
    </font>
    <font>
      <sz val="16"/>
      <color theme="1"/>
      <name val="Calibri"/>
      <charset val="134"/>
    </font>
    <font>
      <b/>
      <sz val="16"/>
      <color theme="1"/>
      <name val="Calibri"/>
      <charset val="134"/>
    </font>
    <font>
      <b/>
      <i/>
      <sz val="16"/>
      <color theme="1"/>
      <name val="Calibri"/>
      <charset val="134"/>
    </font>
    <font>
      <sz val="20"/>
      <color theme="1"/>
      <name val="Garamond"/>
      <charset val="134"/>
    </font>
    <font>
      <sz val="16"/>
      <color theme="1"/>
      <name val="Arial Narrow"/>
      <charset val="134"/>
    </font>
    <font>
      <sz val="18"/>
      <color theme="1"/>
      <name val="Cambria"/>
      <charset val="134"/>
    </font>
    <font>
      <sz val="20"/>
      <color theme="1"/>
      <name val="Calibri"/>
      <charset val="134"/>
      <scheme val="minor"/>
    </font>
    <font>
      <sz val="11"/>
      <color theme="1"/>
      <name val="Calibri"/>
      <charset val="134"/>
    </font>
    <font>
      <sz val="20"/>
      <color theme="1"/>
      <name val="Calibri"/>
      <charset val="134"/>
    </font>
    <font>
      <sz val="18"/>
      <color theme="1"/>
      <name val="Cambria Math"/>
      <charset val="134"/>
    </font>
    <font>
      <b/>
      <sz val="20"/>
      <color theme="1"/>
      <name val="Calibri"/>
      <charset val="134"/>
      <scheme val="minor"/>
    </font>
    <font>
      <b/>
      <i/>
      <sz val="24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b/>
      <sz val="14"/>
      <color theme="1"/>
      <name val="Times New Roman"/>
      <charset val="134"/>
    </font>
    <font>
      <sz val="11"/>
      <color theme="1"/>
      <name val="Cambria"/>
      <charset val="134"/>
    </font>
    <font>
      <sz val="12"/>
      <name val="Cambria"/>
      <charset val="134"/>
    </font>
    <font>
      <sz val="12"/>
      <color theme="1"/>
      <name val="Cambria"/>
      <charset val="134"/>
    </font>
    <font>
      <b/>
      <sz val="12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theme="5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8" borderId="15" applyNumberFormat="0" applyFont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16" applyNumberFormat="0" applyFill="0" applyAlignment="0" applyProtection="0">
      <alignment vertical="center"/>
    </xf>
    <xf numFmtId="0" fontId="38" fillId="0" borderId="16" applyNumberFormat="0" applyFill="0" applyAlignment="0" applyProtection="0">
      <alignment vertical="center"/>
    </xf>
    <xf numFmtId="0" fontId="39" fillId="0" borderId="17" applyNumberFormat="0" applyFill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40" fillId="9" borderId="18" applyNumberFormat="0" applyAlignment="0" applyProtection="0">
      <alignment vertical="center"/>
    </xf>
    <xf numFmtId="0" fontId="41" fillId="10" borderId="19" applyNumberFormat="0" applyAlignment="0" applyProtection="0">
      <alignment vertical="center"/>
    </xf>
    <xf numFmtId="0" fontId="42" fillId="10" borderId="18" applyNumberFormat="0" applyAlignment="0" applyProtection="0">
      <alignment vertical="center"/>
    </xf>
    <xf numFmtId="0" fontId="43" fillId="11" borderId="20" applyNumberFormat="0" applyAlignment="0" applyProtection="0">
      <alignment vertical="center"/>
    </xf>
    <xf numFmtId="0" fontId="44" fillId="0" borderId="21" applyNumberFormat="0" applyFill="0" applyAlignment="0" applyProtection="0">
      <alignment vertical="center"/>
    </xf>
    <xf numFmtId="0" fontId="45" fillId="0" borderId="22" applyNumberFormat="0" applyFill="0" applyAlignment="0" applyProtection="0">
      <alignment vertical="center"/>
    </xf>
    <xf numFmtId="0" fontId="46" fillId="12" borderId="0" applyNumberFormat="0" applyBorder="0" applyAlignment="0" applyProtection="0">
      <alignment vertical="center"/>
    </xf>
    <xf numFmtId="0" fontId="47" fillId="13" borderId="0" applyNumberFormat="0" applyBorder="0" applyAlignment="0" applyProtection="0">
      <alignment vertical="center"/>
    </xf>
    <xf numFmtId="0" fontId="48" fillId="14" borderId="0" applyNumberFormat="0" applyBorder="0" applyAlignment="0" applyProtection="0">
      <alignment vertical="center"/>
    </xf>
    <xf numFmtId="0" fontId="49" fillId="15" borderId="0" applyNumberFormat="0" applyBorder="0" applyAlignment="0" applyProtection="0">
      <alignment vertical="center"/>
    </xf>
    <xf numFmtId="0" fontId="50" fillId="16" borderId="0" applyNumberFormat="0" applyBorder="0" applyAlignment="0" applyProtection="0">
      <alignment vertical="center"/>
    </xf>
    <xf numFmtId="0" fontId="50" fillId="17" borderId="0" applyNumberFormat="0" applyBorder="0" applyAlignment="0" applyProtection="0">
      <alignment vertical="center"/>
    </xf>
    <xf numFmtId="0" fontId="49" fillId="18" borderId="0" applyNumberFormat="0" applyBorder="0" applyAlignment="0" applyProtection="0">
      <alignment vertical="center"/>
    </xf>
    <xf numFmtId="0" fontId="49" fillId="19" borderId="0" applyNumberFormat="0" applyBorder="0" applyAlignment="0" applyProtection="0">
      <alignment vertical="center"/>
    </xf>
    <xf numFmtId="0" fontId="50" fillId="20" borderId="0" applyNumberFormat="0" applyBorder="0" applyAlignment="0" applyProtection="0">
      <alignment vertical="center"/>
    </xf>
    <xf numFmtId="0" fontId="50" fillId="21" borderId="0" applyNumberFormat="0" applyBorder="0" applyAlignment="0" applyProtection="0">
      <alignment vertical="center"/>
    </xf>
    <xf numFmtId="0" fontId="49" fillId="22" borderId="0" applyNumberFormat="0" applyBorder="0" applyAlignment="0" applyProtection="0">
      <alignment vertical="center"/>
    </xf>
    <xf numFmtId="0" fontId="49" fillId="23" borderId="0" applyNumberFormat="0" applyBorder="0" applyAlignment="0" applyProtection="0">
      <alignment vertical="center"/>
    </xf>
    <xf numFmtId="0" fontId="50" fillId="24" borderId="0" applyNumberFormat="0" applyBorder="0" applyAlignment="0" applyProtection="0">
      <alignment vertical="center"/>
    </xf>
    <xf numFmtId="0" fontId="50" fillId="25" borderId="0" applyNumberFormat="0" applyBorder="0" applyAlignment="0" applyProtection="0">
      <alignment vertical="center"/>
    </xf>
    <xf numFmtId="0" fontId="49" fillId="26" borderId="0" applyNumberFormat="0" applyBorder="0" applyAlignment="0" applyProtection="0">
      <alignment vertical="center"/>
    </xf>
    <xf numFmtId="0" fontId="49" fillId="27" borderId="0" applyNumberFormat="0" applyBorder="0" applyAlignment="0" applyProtection="0">
      <alignment vertical="center"/>
    </xf>
    <xf numFmtId="0" fontId="50" fillId="28" borderId="0" applyNumberFormat="0" applyBorder="0" applyAlignment="0" applyProtection="0">
      <alignment vertical="center"/>
    </xf>
    <xf numFmtId="0" fontId="50" fillId="29" borderId="0" applyNumberFormat="0" applyBorder="0" applyAlignment="0" applyProtection="0">
      <alignment vertical="center"/>
    </xf>
    <xf numFmtId="0" fontId="49" fillId="30" borderId="0" applyNumberFormat="0" applyBorder="0" applyAlignment="0" applyProtection="0">
      <alignment vertical="center"/>
    </xf>
    <xf numFmtId="0" fontId="49" fillId="31" borderId="0" applyNumberFormat="0" applyBorder="0" applyAlignment="0" applyProtection="0">
      <alignment vertical="center"/>
    </xf>
    <xf numFmtId="0" fontId="50" fillId="32" borderId="0" applyNumberFormat="0" applyBorder="0" applyAlignment="0" applyProtection="0">
      <alignment vertical="center"/>
    </xf>
    <xf numFmtId="0" fontId="50" fillId="33" borderId="0" applyNumberFormat="0" applyBorder="0" applyAlignment="0" applyProtection="0">
      <alignment vertical="center"/>
    </xf>
    <xf numFmtId="0" fontId="49" fillId="34" borderId="0" applyNumberFormat="0" applyBorder="0" applyAlignment="0" applyProtection="0">
      <alignment vertical="center"/>
    </xf>
    <xf numFmtId="0" fontId="49" fillId="35" borderId="0" applyNumberFormat="0" applyBorder="0" applyAlignment="0" applyProtection="0">
      <alignment vertical="center"/>
    </xf>
    <xf numFmtId="0" fontId="50" fillId="36" borderId="0" applyNumberFormat="0" applyBorder="0" applyAlignment="0" applyProtection="0">
      <alignment vertical="center"/>
    </xf>
    <xf numFmtId="0" fontId="50" fillId="37" borderId="0" applyNumberFormat="0" applyBorder="0" applyAlignment="0" applyProtection="0">
      <alignment vertical="center"/>
    </xf>
    <xf numFmtId="0" fontId="49" fillId="38" borderId="0" applyNumberFormat="0" applyBorder="0" applyAlignment="0" applyProtection="0">
      <alignment vertical="center"/>
    </xf>
  </cellStyleXfs>
  <cellXfs count="312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2" borderId="1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>
      <alignment vertical="center"/>
    </xf>
    <xf numFmtId="178" fontId="0" fillId="4" borderId="2" xfId="0" applyNumberFormat="1" applyFill="1" applyBorder="1" applyAlignment="1">
      <alignment horizontal="left" vertical="center"/>
    </xf>
    <xf numFmtId="0" fontId="0" fillId="0" borderId="2" xfId="0" applyFill="1" applyBorder="1">
      <alignment vertical="center"/>
    </xf>
    <xf numFmtId="178" fontId="0" fillId="4" borderId="2" xfId="0" applyNumberFormat="1" applyFill="1" applyBorder="1" applyAlignment="1">
      <alignment horizontal="center" vertical="center"/>
    </xf>
    <xf numFmtId="178" fontId="0" fillId="4" borderId="2" xfId="0" applyNumberFormat="1" applyFill="1" applyBorder="1">
      <alignment vertical="center"/>
    </xf>
    <xf numFmtId="0" fontId="0" fillId="2" borderId="2" xfId="0" applyFill="1" applyBorder="1">
      <alignment vertical="center"/>
    </xf>
    <xf numFmtId="178" fontId="0" fillId="2" borderId="2" xfId="0" applyNumberFormat="1" applyFill="1" applyBorder="1">
      <alignment vertical="center"/>
    </xf>
    <xf numFmtId="0" fontId="0" fillId="0" borderId="0" xfId="0" applyNumberFormat="1">
      <alignment vertical="center"/>
    </xf>
    <xf numFmtId="0" fontId="1" fillId="5" borderId="2" xfId="0" applyNumberFormat="1" applyFont="1" applyFill="1" applyBorder="1" applyAlignment="1">
      <alignment horizontal="center" vertical="center"/>
    </xf>
    <xf numFmtId="0" fontId="1" fillId="5" borderId="2" xfId="0" applyFont="1" applyFill="1" applyBorder="1" applyAlignment="1">
      <alignment horizontal="center" vertical="center"/>
    </xf>
    <xf numFmtId="179" fontId="2" fillId="4" borderId="2" xfId="0" applyNumberFormat="1" applyFont="1" applyFill="1" applyBorder="1">
      <alignment vertical="center"/>
    </xf>
    <xf numFmtId="178" fontId="2" fillId="4" borderId="2" xfId="0" applyNumberFormat="1" applyFont="1" applyFill="1" applyBorder="1" applyAlignment="1">
      <alignment horizontal="left" vertical="center" wrapText="1"/>
    </xf>
    <xf numFmtId="0" fontId="2" fillId="4" borderId="2" xfId="0" applyNumberFormat="1" applyFont="1" applyFill="1" applyBorder="1" applyAlignment="1">
      <alignment horizontal="center" vertical="center" wrapText="1"/>
    </xf>
    <xf numFmtId="0" fontId="0" fillId="4" borderId="2" xfId="0" applyFill="1" applyBorder="1">
      <alignment vertical="center"/>
    </xf>
    <xf numFmtId="180" fontId="0" fillId="4" borderId="2" xfId="0" applyNumberFormat="1" applyFill="1" applyBorder="1">
      <alignment vertical="center"/>
    </xf>
    <xf numFmtId="0" fontId="0" fillId="4" borderId="3" xfId="0" applyNumberFormat="1" applyFill="1" applyBorder="1" applyAlignment="1">
      <alignment horizontal="center" vertical="center"/>
    </xf>
    <xf numFmtId="181" fontId="0" fillId="4" borderId="4" xfId="0" applyNumberFormat="1" applyFill="1" applyBorder="1" applyAlignment="1">
      <alignment horizontal="center" vertical="center"/>
    </xf>
    <xf numFmtId="179" fontId="0" fillId="4" borderId="2" xfId="0" applyNumberFormat="1" applyFill="1" applyBorder="1" applyAlignment="1">
      <alignment horizontal="center" vertical="center"/>
    </xf>
    <xf numFmtId="178" fontId="3" fillId="4" borderId="2" xfId="0" applyNumberFormat="1" applyFont="1" applyFill="1" applyBorder="1" applyAlignment="1">
      <alignment horizontal="left" vertical="center" wrapText="1"/>
    </xf>
    <xf numFmtId="0" fontId="3" fillId="4" borderId="2" xfId="0" applyNumberFormat="1" applyFont="1" applyFill="1" applyBorder="1" applyAlignment="1">
      <alignment horizontal="center" vertical="center" wrapText="1"/>
    </xf>
    <xf numFmtId="0" fontId="0" fillId="4" borderId="2" xfId="0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  <xf numFmtId="178" fontId="5" fillId="4" borderId="3" xfId="0" applyNumberFormat="1" applyFont="1" applyFill="1" applyBorder="1" applyAlignment="1">
      <alignment horizontal="center" vertical="center"/>
    </xf>
    <xf numFmtId="178" fontId="5" fillId="4" borderId="5" xfId="0" applyNumberFormat="1" applyFont="1" applyFill="1" applyBorder="1" applyAlignment="1">
      <alignment horizontal="center" vertical="center"/>
    </xf>
    <xf numFmtId="0" fontId="6" fillId="5" borderId="2" xfId="0" applyNumberFormat="1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/>
    </xf>
    <xf numFmtId="179" fontId="0" fillId="4" borderId="1" xfId="0" applyNumberFormat="1" applyFill="1" applyBorder="1" applyAlignment="1">
      <alignment horizontal="center" vertical="center"/>
    </xf>
    <xf numFmtId="0" fontId="0" fillId="4" borderId="1" xfId="0" applyNumberFormat="1" applyFill="1" applyBorder="1" applyAlignment="1">
      <alignment horizontal="center" vertical="center"/>
    </xf>
    <xf numFmtId="178" fontId="0" fillId="4" borderId="2" xfId="0" applyNumberFormat="1" applyFill="1" applyBorder="1" applyAlignment="1">
      <alignment horizontal="center" vertical="center" wrapText="1"/>
    </xf>
    <xf numFmtId="0" fontId="0" fillId="4" borderId="2" xfId="0" applyNumberFormat="1" applyFill="1" applyBorder="1" applyAlignment="1">
      <alignment horizontal="center" vertical="center" wrapText="1"/>
    </xf>
    <xf numFmtId="0" fontId="0" fillId="4" borderId="6" xfId="0" applyFill="1" applyBorder="1" applyAlignment="1">
      <alignment horizontal="center" vertical="center"/>
    </xf>
    <xf numFmtId="180" fontId="0" fillId="4" borderId="2" xfId="0" applyNumberFormat="1" applyFill="1" applyBorder="1" applyAlignment="1">
      <alignment horizontal="center" vertical="center"/>
    </xf>
    <xf numFmtId="179" fontId="0" fillId="4" borderId="7" xfId="0" applyNumberFormat="1" applyFill="1" applyBorder="1" applyAlignment="1">
      <alignment horizontal="center" vertical="center"/>
    </xf>
    <xf numFmtId="0" fontId="0" fillId="4" borderId="7" xfId="0" applyNumberFormat="1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 wrapText="1"/>
    </xf>
    <xf numFmtId="0" fontId="0" fillId="4" borderId="9" xfId="0" applyFill="1" applyBorder="1" applyAlignment="1">
      <alignment horizontal="center" vertical="center"/>
    </xf>
    <xf numFmtId="179" fontId="7" fillId="4" borderId="2" xfId="0" applyNumberFormat="1" applyFont="1" applyFill="1" applyBorder="1" applyAlignment="1">
      <alignment horizontal="center" vertical="center"/>
    </xf>
    <xf numFmtId="0" fontId="0" fillId="4" borderId="5" xfId="0" applyNumberFormat="1" applyFill="1" applyBorder="1" applyAlignment="1">
      <alignment horizontal="center" vertical="center" wrapText="1"/>
    </xf>
    <xf numFmtId="180" fontId="8" fillId="4" borderId="2" xfId="0" applyNumberFormat="1" applyFont="1" applyFill="1" applyBorder="1" applyAlignment="1">
      <alignment horizontal="center" vertical="center"/>
    </xf>
    <xf numFmtId="0" fontId="7" fillId="4" borderId="2" xfId="0" applyFont="1" applyFill="1" applyBorder="1" applyAlignment="1">
      <alignment horizontal="center" vertical="center"/>
    </xf>
    <xf numFmtId="180" fontId="9" fillId="4" borderId="1" xfId="0" applyNumberFormat="1" applyFont="1" applyFill="1" applyBorder="1" applyAlignment="1">
      <alignment horizontal="center" vertical="center"/>
    </xf>
    <xf numFmtId="179" fontId="0" fillId="4" borderId="2" xfId="0" applyNumberFormat="1" applyFont="1" applyFill="1" applyBorder="1" applyAlignment="1">
      <alignment horizontal="center" vertical="center"/>
    </xf>
    <xf numFmtId="0" fontId="0" fillId="4" borderId="2" xfId="0" applyNumberFormat="1" applyFont="1" applyFill="1" applyBorder="1" applyAlignment="1">
      <alignment horizontal="center" vertical="center"/>
    </xf>
    <xf numFmtId="180" fontId="0" fillId="4" borderId="1" xfId="0" applyNumberFormat="1" applyFont="1" applyFill="1" applyBorder="1" applyAlignment="1">
      <alignment horizontal="center" vertical="center"/>
    </xf>
    <xf numFmtId="179" fontId="0" fillId="4" borderId="1" xfId="0" applyNumberFormat="1" applyFont="1" applyFill="1" applyBorder="1" applyAlignment="1">
      <alignment horizontal="center" vertical="center"/>
    </xf>
    <xf numFmtId="180" fontId="0" fillId="4" borderId="10" xfId="0" applyNumberFormat="1" applyFont="1" applyFill="1" applyBorder="1" applyAlignment="1">
      <alignment horizontal="center" vertical="center"/>
    </xf>
    <xf numFmtId="178" fontId="5" fillId="4" borderId="3" xfId="0" applyNumberFormat="1" applyFont="1" applyFill="1" applyBorder="1" applyAlignment="1">
      <alignment vertical="center"/>
    </xf>
    <xf numFmtId="178" fontId="5" fillId="4" borderId="5" xfId="0" applyNumberFormat="1" applyFont="1" applyFill="1" applyBorder="1" applyAlignment="1">
      <alignment vertical="center"/>
    </xf>
    <xf numFmtId="178" fontId="9" fillId="4" borderId="2" xfId="0" applyNumberFormat="1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/>
    </xf>
    <xf numFmtId="180" fontId="5" fillId="4" borderId="3" xfId="0" applyNumberFormat="1" applyFont="1" applyFill="1" applyBorder="1" applyAlignment="1">
      <alignment horizontal="center" vertical="center"/>
    </xf>
    <xf numFmtId="0" fontId="5" fillId="4" borderId="5" xfId="0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/>
    </xf>
    <xf numFmtId="179" fontId="0" fillId="4" borderId="2" xfId="0" applyNumberFormat="1" applyFill="1" applyBorder="1">
      <alignment vertical="center"/>
    </xf>
    <xf numFmtId="179" fontId="0" fillId="4" borderId="1" xfId="0" applyNumberFormat="1" applyFill="1" applyBorder="1" applyAlignment="1">
      <alignment vertical="center"/>
    </xf>
    <xf numFmtId="178" fontId="0" fillId="4" borderId="2" xfId="0" applyNumberFormat="1" applyFill="1" applyBorder="1" applyAlignment="1">
      <alignment horizontal="left" vertical="center" wrapText="1"/>
    </xf>
    <xf numFmtId="0" fontId="4" fillId="6" borderId="3" xfId="0" applyNumberFormat="1" applyFont="1" applyFill="1" applyBorder="1" applyAlignment="1">
      <alignment horizontal="center" vertical="center"/>
    </xf>
    <xf numFmtId="181" fontId="4" fillId="6" borderId="5" xfId="0" applyNumberFormat="1" applyFont="1" applyFill="1" applyBorder="1" applyAlignment="1">
      <alignment horizontal="center" vertical="center"/>
    </xf>
    <xf numFmtId="181" fontId="4" fillId="6" borderId="4" xfId="0" applyNumberFormat="1" applyFont="1" applyFill="1" applyBorder="1" applyAlignment="1">
      <alignment horizontal="center" vertical="center"/>
    </xf>
    <xf numFmtId="178" fontId="5" fillId="6" borderId="3" xfId="0" applyNumberFormat="1" applyFont="1" applyFill="1" applyBorder="1" applyAlignment="1">
      <alignment horizontal="center" vertical="center"/>
    </xf>
    <xf numFmtId="178" fontId="5" fillId="6" borderId="4" xfId="0" applyNumberFormat="1" applyFont="1" applyFill="1" applyBorder="1" applyAlignment="1">
      <alignment horizontal="center" vertical="center"/>
    </xf>
    <xf numFmtId="178" fontId="0" fillId="6" borderId="2" xfId="0" applyNumberFormat="1" applyFill="1" applyBorder="1" applyAlignment="1">
      <alignment horizontal="left" vertical="center"/>
    </xf>
    <xf numFmtId="179" fontId="3" fillId="4" borderId="2" xfId="0" applyNumberFormat="1" applyFont="1" applyFill="1" applyBorder="1" applyAlignment="1">
      <alignment horizontal="center" vertical="center"/>
    </xf>
    <xf numFmtId="181" fontId="3" fillId="4" borderId="2" xfId="0" applyNumberFormat="1" applyFont="1" applyFill="1" applyBorder="1" applyAlignment="1">
      <alignment horizontal="center" vertical="center"/>
    </xf>
    <xf numFmtId="180" fontId="3" fillId="4" borderId="2" xfId="0" applyNumberFormat="1" applyFont="1" applyFill="1" applyBorder="1">
      <alignment vertical="center"/>
    </xf>
    <xf numFmtId="0" fontId="2" fillId="4" borderId="5" xfId="0" applyNumberFormat="1" applyFont="1" applyFill="1" applyBorder="1" applyAlignment="1">
      <alignment horizontal="center" vertical="center"/>
    </xf>
    <xf numFmtId="178" fontId="4" fillId="4" borderId="2" xfId="0" applyNumberFormat="1" applyFont="1" applyFill="1" applyBorder="1" applyAlignment="1">
      <alignment horizontal="center" vertical="center"/>
    </xf>
    <xf numFmtId="178" fontId="3" fillId="4" borderId="2" xfId="0" applyNumberFormat="1" applyFont="1" applyFill="1" applyBorder="1" applyAlignment="1">
      <alignment horizontal="center" vertical="center"/>
    </xf>
    <xf numFmtId="178" fontId="4" fillId="4" borderId="3" xfId="0" applyNumberFormat="1" applyFont="1" applyFill="1" applyBorder="1" applyAlignment="1">
      <alignment horizontal="center" vertical="center"/>
    </xf>
    <xf numFmtId="178" fontId="4" fillId="4" borderId="5" xfId="0" applyNumberFormat="1" applyFont="1" applyFill="1" applyBorder="1" applyAlignment="1">
      <alignment horizontal="center" vertical="center"/>
    </xf>
    <xf numFmtId="178" fontId="4" fillId="4" borderId="4" xfId="0" applyNumberFormat="1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7" fillId="7" borderId="3" xfId="0" applyFont="1" applyFill="1" applyBorder="1" applyAlignment="1">
      <alignment horizontal="center" vertical="center"/>
    </xf>
    <xf numFmtId="0" fontId="7" fillId="7" borderId="5" xfId="0" applyFont="1" applyFill="1" applyBorder="1" applyAlignment="1">
      <alignment horizontal="center" vertical="center"/>
    </xf>
    <xf numFmtId="0" fontId="7" fillId="7" borderId="4" xfId="0" applyFont="1" applyFill="1" applyBorder="1" applyAlignment="1">
      <alignment horizontal="center" vertical="center"/>
    </xf>
    <xf numFmtId="178" fontId="5" fillId="7" borderId="3" xfId="0" applyNumberFormat="1" applyFont="1" applyFill="1" applyBorder="1" applyAlignment="1">
      <alignment horizontal="center" vertical="center"/>
    </xf>
    <xf numFmtId="0" fontId="5" fillId="7" borderId="5" xfId="0" applyFont="1" applyFill="1" applyBorder="1" applyAlignment="1">
      <alignment horizontal="center" vertical="center"/>
    </xf>
    <xf numFmtId="0" fontId="5" fillId="7" borderId="4" xfId="0" applyFont="1" applyFill="1" applyBorder="1" applyAlignment="1">
      <alignment horizontal="center" vertical="center"/>
    </xf>
    <xf numFmtId="181" fontId="0" fillId="4" borderId="2" xfId="0" applyNumberFormat="1" applyFill="1" applyBorder="1" applyAlignment="1">
      <alignment horizontal="center" vertical="center"/>
    </xf>
    <xf numFmtId="0" fontId="10" fillId="6" borderId="3" xfId="0" applyFont="1" applyFill="1" applyBorder="1" applyAlignment="1">
      <alignment horizontal="center" vertical="center"/>
    </xf>
    <xf numFmtId="0" fontId="10" fillId="6" borderId="5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178" fontId="11" fillId="6" borderId="5" xfId="0" applyNumberFormat="1" applyFont="1" applyFill="1" applyBorder="1" applyAlignment="1">
      <alignment horizontal="center" vertical="center"/>
    </xf>
    <xf numFmtId="178" fontId="11" fillId="6" borderId="2" xfId="0" applyNumberFormat="1" applyFont="1" applyFill="1" applyBorder="1" applyAlignment="1">
      <alignment horizontal="center" vertical="center"/>
    </xf>
    <xf numFmtId="0" fontId="3" fillId="4" borderId="3" xfId="0" applyFont="1" applyFill="1" applyBorder="1" applyAlignment="1">
      <alignment horizontal="center" vertical="center"/>
    </xf>
    <xf numFmtId="0" fontId="3" fillId="4" borderId="5" xfId="0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0" fontId="3" fillId="4" borderId="2" xfId="0" applyNumberFormat="1" applyFont="1" applyFill="1" applyBorder="1" applyAlignment="1">
      <alignment horizontal="center" vertical="center"/>
    </xf>
    <xf numFmtId="178" fontId="3" fillId="4" borderId="0" xfId="0" applyNumberFormat="1" applyFont="1" applyFill="1" applyBorder="1" applyAlignment="1">
      <alignment horizontal="center" vertical="center"/>
    </xf>
    <xf numFmtId="178" fontId="0" fillId="4" borderId="2" xfId="0" applyNumberFormat="1" applyFont="1" applyFill="1" applyBorder="1" applyAlignment="1">
      <alignment horizontal="center" vertical="center"/>
    </xf>
    <xf numFmtId="0" fontId="4" fillId="4" borderId="11" xfId="0" applyFont="1" applyFill="1" applyBorder="1" applyAlignment="1">
      <alignment horizontal="center" vertical="center"/>
    </xf>
    <xf numFmtId="0" fontId="3" fillId="4" borderId="5" xfId="0" applyNumberFormat="1" applyFont="1" applyFill="1" applyBorder="1" applyAlignment="1">
      <alignment horizontal="center" vertical="center"/>
    </xf>
    <xf numFmtId="178" fontId="12" fillId="4" borderId="2" xfId="0" applyNumberFormat="1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0" fontId="0" fillId="4" borderId="5" xfId="0" applyNumberFormat="1" applyFont="1" applyFill="1" applyBorder="1" applyAlignment="1">
      <alignment vertical="center"/>
    </xf>
    <xf numFmtId="178" fontId="4" fillId="4" borderId="10" xfId="0" applyNumberFormat="1" applyFont="1" applyFill="1" applyBorder="1" applyAlignment="1">
      <alignment horizontal="center" vertical="center"/>
    </xf>
    <xf numFmtId="0" fontId="4" fillId="4" borderId="12" xfId="0" applyFont="1" applyFill="1" applyBorder="1" applyAlignment="1">
      <alignment horizontal="center" vertical="center"/>
    </xf>
    <xf numFmtId="58" fontId="0" fillId="4" borderId="2" xfId="0" applyNumberFormat="1" applyFont="1" applyFill="1" applyBorder="1" applyAlignment="1">
      <alignment horizontal="center" vertical="center"/>
    </xf>
    <xf numFmtId="178" fontId="0" fillId="7" borderId="3" xfId="0" applyNumberFormat="1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4" borderId="2" xfId="0" applyNumberFormat="1" applyFill="1" applyBorder="1" applyAlignment="1">
      <alignment horizontal="center" vertical="center"/>
    </xf>
    <xf numFmtId="179" fontId="9" fillId="4" borderId="3" xfId="0" applyNumberFormat="1" applyFont="1" applyFill="1" applyBorder="1" applyAlignment="1">
      <alignment horizontal="center" vertical="center"/>
    </xf>
    <xf numFmtId="179" fontId="9" fillId="4" borderId="5" xfId="0" applyNumberFormat="1" applyFont="1" applyFill="1" applyBorder="1" applyAlignment="1">
      <alignment horizontal="center" vertical="center"/>
    </xf>
    <xf numFmtId="179" fontId="9" fillId="4" borderId="4" xfId="0" applyNumberFormat="1" applyFont="1" applyFill="1" applyBorder="1" applyAlignment="1">
      <alignment horizontal="center" vertical="center"/>
    </xf>
    <xf numFmtId="180" fontId="13" fillId="4" borderId="2" xfId="0" applyNumberFormat="1" applyFont="1" applyFill="1" applyBorder="1" applyAlignment="1">
      <alignment horizontal="center" vertical="center"/>
    </xf>
    <xf numFmtId="180" fontId="11" fillId="4" borderId="3" xfId="0" applyNumberFormat="1" applyFont="1" applyFill="1" applyBorder="1" applyAlignment="1">
      <alignment horizontal="center" vertical="center"/>
    </xf>
    <xf numFmtId="0" fontId="11" fillId="4" borderId="5" xfId="0" applyFont="1" applyFill="1" applyBorder="1" applyAlignment="1">
      <alignment horizontal="center" vertical="center"/>
    </xf>
    <xf numFmtId="0" fontId="11" fillId="4" borderId="4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9" fillId="4" borderId="5" xfId="0" applyFont="1" applyFill="1" applyBorder="1" applyAlignment="1">
      <alignment horizontal="center" vertical="center"/>
    </xf>
    <xf numFmtId="0" fontId="9" fillId="4" borderId="4" xfId="0" applyFont="1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178" fontId="13" fillId="4" borderId="2" xfId="0" applyNumberFormat="1" applyFont="1" applyFill="1" applyBorder="1" applyAlignment="1">
      <alignment horizontal="center" vertical="center"/>
    </xf>
    <xf numFmtId="180" fontId="5" fillId="7" borderId="3" xfId="0" applyNumberFormat="1" applyFont="1" applyFill="1" applyBorder="1" applyAlignment="1">
      <alignment horizontal="center" vertical="center"/>
    </xf>
    <xf numFmtId="180" fontId="0" fillId="4" borderId="3" xfId="0" applyNumberFormat="1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180" fontId="0" fillId="0" borderId="0" xfId="0" applyNumberFormat="1">
      <alignment vertical="center"/>
    </xf>
    <xf numFmtId="0" fontId="14" fillId="0" borderId="0" xfId="0" applyNumberFormat="1" applyFont="1">
      <alignment vertical="center"/>
    </xf>
    <xf numFmtId="0" fontId="14" fillId="0" borderId="0" xfId="0" applyFont="1">
      <alignment vertical="center"/>
    </xf>
    <xf numFmtId="0" fontId="14" fillId="5" borderId="2" xfId="0" applyNumberFormat="1" applyFont="1" applyFill="1" applyBorder="1" applyAlignment="1">
      <alignment horizontal="center" vertical="center"/>
    </xf>
    <xf numFmtId="0" fontId="14" fillId="5" borderId="2" xfId="0" applyFont="1" applyFill="1" applyBorder="1" applyAlignment="1">
      <alignment horizontal="center" vertical="center"/>
    </xf>
    <xf numFmtId="0" fontId="14" fillId="5" borderId="2" xfId="0" applyFont="1" applyFill="1" applyBorder="1">
      <alignment vertical="center"/>
    </xf>
    <xf numFmtId="179" fontId="14" fillId="4" borderId="1" xfId="0" applyNumberFormat="1" applyFont="1" applyFill="1" applyBorder="1" applyAlignment="1">
      <alignment horizontal="center" vertical="center"/>
    </xf>
    <xf numFmtId="178" fontId="14" fillId="4" borderId="2" xfId="0" applyNumberFormat="1" applyFont="1" applyFill="1" applyBorder="1" applyAlignment="1">
      <alignment horizontal="left" vertical="center" wrapText="1"/>
    </xf>
    <xf numFmtId="0" fontId="14" fillId="4" borderId="2" xfId="0" applyNumberFormat="1" applyFont="1" applyFill="1" applyBorder="1" applyAlignment="1">
      <alignment horizontal="center" vertical="center" wrapText="1"/>
    </xf>
    <xf numFmtId="0" fontId="14" fillId="4" borderId="2" xfId="0" applyFont="1" applyFill="1" applyBorder="1" applyAlignment="1">
      <alignment horizontal="center" vertical="center"/>
    </xf>
    <xf numFmtId="180" fontId="14" fillId="4" borderId="2" xfId="0" applyNumberFormat="1" applyFont="1" applyFill="1" applyBorder="1" applyAlignment="1">
      <alignment horizontal="center" vertical="center"/>
    </xf>
    <xf numFmtId="180" fontId="14" fillId="4" borderId="2" xfId="0" applyNumberFormat="1" applyFont="1" applyFill="1" applyBorder="1" applyAlignment="1">
      <alignment vertical="center"/>
    </xf>
    <xf numFmtId="180" fontId="14" fillId="0" borderId="1" xfId="0" applyNumberFormat="1" applyFont="1" applyBorder="1" applyAlignment="1">
      <alignment horizontal="center" vertical="center"/>
    </xf>
    <xf numFmtId="179" fontId="14" fillId="4" borderId="7" xfId="0" applyNumberFormat="1" applyFont="1" applyFill="1" applyBorder="1" applyAlignment="1">
      <alignment horizontal="center" vertical="center"/>
    </xf>
    <xf numFmtId="0" fontId="14" fillId="0" borderId="7" xfId="0" applyFont="1" applyBorder="1" applyAlignment="1">
      <alignment horizontal="center" vertical="center"/>
    </xf>
    <xf numFmtId="178" fontId="14" fillId="4" borderId="1" xfId="0" applyNumberFormat="1" applyFont="1" applyFill="1" applyBorder="1" applyAlignment="1">
      <alignment horizontal="left" vertical="center" wrapText="1"/>
    </xf>
    <xf numFmtId="0" fontId="14" fillId="0" borderId="10" xfId="0" applyFont="1" applyBorder="1" applyAlignment="1">
      <alignment horizontal="center" vertical="center"/>
    </xf>
    <xf numFmtId="179" fontId="15" fillId="4" borderId="2" xfId="0" applyNumberFormat="1" applyFont="1" applyFill="1" applyBorder="1" applyAlignment="1">
      <alignment horizontal="center" vertical="center"/>
    </xf>
    <xf numFmtId="0" fontId="15" fillId="4" borderId="2" xfId="0" applyFont="1" applyFill="1" applyBorder="1" applyAlignment="1">
      <alignment horizontal="center" vertical="center"/>
    </xf>
    <xf numFmtId="180" fontId="15" fillId="4" borderId="2" xfId="0" applyNumberFormat="1" applyFont="1" applyFill="1" applyBorder="1" applyAlignment="1">
      <alignment horizontal="center" vertical="center"/>
    </xf>
    <xf numFmtId="182" fontId="16" fillId="4" borderId="3" xfId="0" applyNumberFormat="1" applyFont="1" applyFill="1" applyBorder="1" applyAlignment="1">
      <alignment horizontal="center" vertical="center"/>
    </xf>
    <xf numFmtId="182" fontId="16" fillId="4" borderId="13" xfId="0" applyNumberFormat="1" applyFont="1" applyFill="1" applyBorder="1" applyAlignment="1">
      <alignment horizontal="center" vertical="center"/>
    </xf>
    <xf numFmtId="182" fontId="16" fillId="4" borderId="4" xfId="0" applyNumberFormat="1" applyFont="1" applyFill="1" applyBorder="1" applyAlignment="1">
      <alignment horizontal="center" vertical="center"/>
    </xf>
    <xf numFmtId="178" fontId="14" fillId="4" borderId="10" xfId="0" applyNumberFormat="1" applyFont="1" applyFill="1" applyBorder="1" applyAlignment="1">
      <alignment horizontal="left" vertical="center" wrapText="1"/>
    </xf>
    <xf numFmtId="0" fontId="14" fillId="0" borderId="2" xfId="0" applyFont="1" applyBorder="1">
      <alignment vertical="center"/>
    </xf>
    <xf numFmtId="178" fontId="14" fillId="4" borderId="4" xfId="0" applyNumberFormat="1" applyFont="1" applyFill="1" applyBorder="1" applyAlignment="1">
      <alignment horizontal="left" vertical="center" wrapText="1"/>
    </xf>
    <xf numFmtId="178" fontId="14" fillId="4" borderId="11" xfId="0" applyNumberFormat="1" applyFont="1" applyFill="1" applyBorder="1" applyAlignment="1">
      <alignment horizontal="left" vertical="center" wrapText="1"/>
    </xf>
    <xf numFmtId="0" fontId="14" fillId="4" borderId="1" xfId="0" applyNumberFormat="1" applyFont="1" applyFill="1" applyBorder="1" applyAlignment="1">
      <alignment horizontal="center" vertical="center" wrapText="1"/>
    </xf>
    <xf numFmtId="179" fontId="15" fillId="4" borderId="3" xfId="0" applyNumberFormat="1" applyFont="1" applyFill="1" applyBorder="1" applyAlignment="1">
      <alignment horizontal="center" vertical="center"/>
    </xf>
    <xf numFmtId="179" fontId="15" fillId="4" borderId="5" xfId="0" applyNumberFormat="1" applyFont="1" applyFill="1" applyBorder="1" applyAlignment="1">
      <alignment horizontal="center" vertical="center"/>
    </xf>
    <xf numFmtId="179" fontId="15" fillId="4" borderId="4" xfId="0" applyNumberFormat="1" applyFont="1" applyFill="1" applyBorder="1" applyAlignment="1">
      <alignment horizontal="center" vertical="center"/>
    </xf>
    <xf numFmtId="0" fontId="14" fillId="4" borderId="2" xfId="0" applyNumberFormat="1" applyFont="1" applyFill="1" applyBorder="1" applyAlignment="1">
      <alignment horizontal="center" vertical="center"/>
    </xf>
    <xf numFmtId="179" fontId="14" fillId="4" borderId="2" xfId="0" applyNumberFormat="1" applyFont="1" applyFill="1" applyBorder="1" applyAlignment="1">
      <alignment vertical="center"/>
    </xf>
    <xf numFmtId="182" fontId="16" fillId="4" borderId="5" xfId="0" applyNumberFormat="1" applyFont="1" applyFill="1" applyBorder="1" applyAlignment="1">
      <alignment horizontal="center" vertical="center"/>
    </xf>
    <xf numFmtId="179" fontId="14" fillId="4" borderId="2" xfId="0" applyNumberFormat="1" applyFont="1" applyFill="1" applyBorder="1" applyAlignment="1">
      <alignment horizontal="center" vertical="center"/>
    </xf>
    <xf numFmtId="0" fontId="14" fillId="4" borderId="2" xfId="0" applyFont="1" applyFill="1" applyBorder="1">
      <alignment vertical="center"/>
    </xf>
    <xf numFmtId="178" fontId="14" fillId="4" borderId="14" xfId="0" applyNumberFormat="1" applyFont="1" applyFill="1" applyBorder="1" applyAlignment="1">
      <alignment horizontal="left" vertical="center" wrapText="1"/>
    </xf>
    <xf numFmtId="179" fontId="14" fillId="4" borderId="2" xfId="0" applyNumberFormat="1" applyFont="1" applyFill="1" applyBorder="1">
      <alignment vertical="center"/>
    </xf>
    <xf numFmtId="180" fontId="14" fillId="4" borderId="2" xfId="0" applyNumberFormat="1" applyFont="1" applyFill="1" applyBorder="1">
      <alignment vertical="center"/>
    </xf>
    <xf numFmtId="178" fontId="14" fillId="4" borderId="2" xfId="0" applyNumberFormat="1" applyFont="1" applyFill="1" applyBorder="1" applyAlignment="1">
      <alignment horizontal="left" vertical="center"/>
    </xf>
    <xf numFmtId="181" fontId="14" fillId="4" borderId="11" xfId="0" applyNumberFormat="1" applyFont="1" applyFill="1" applyBorder="1" applyAlignment="1">
      <alignment horizontal="center" vertical="center"/>
    </xf>
    <xf numFmtId="0" fontId="14" fillId="6" borderId="3" xfId="0" applyNumberFormat="1" applyFont="1" applyFill="1" applyBorder="1" applyAlignment="1">
      <alignment horizontal="center" vertical="center"/>
    </xf>
    <xf numFmtId="181" fontId="14" fillId="6" borderId="5" xfId="0" applyNumberFormat="1" applyFont="1" applyFill="1" applyBorder="1" applyAlignment="1">
      <alignment horizontal="center" vertical="center"/>
    </xf>
    <xf numFmtId="181" fontId="14" fillId="6" borderId="4" xfId="0" applyNumberFormat="1" applyFont="1" applyFill="1" applyBorder="1" applyAlignment="1">
      <alignment horizontal="center" vertical="center"/>
    </xf>
    <xf numFmtId="178" fontId="15" fillId="6" borderId="2" xfId="0" applyNumberFormat="1" applyFont="1" applyFill="1" applyBorder="1" applyAlignment="1">
      <alignment horizontal="left" vertical="center"/>
    </xf>
    <xf numFmtId="178" fontId="16" fillId="6" borderId="3" xfId="0" applyNumberFormat="1" applyFont="1" applyFill="1" applyBorder="1" applyAlignment="1">
      <alignment horizontal="center" vertical="center"/>
    </xf>
    <xf numFmtId="178" fontId="16" fillId="6" borderId="5" xfId="0" applyNumberFormat="1" applyFont="1" applyFill="1" applyBorder="1" applyAlignment="1">
      <alignment horizontal="center" vertical="center"/>
    </xf>
    <xf numFmtId="178" fontId="16" fillId="6" borderId="4" xfId="0" applyNumberFormat="1" applyFont="1" applyFill="1" applyBorder="1" applyAlignment="1">
      <alignment horizontal="center" vertical="center"/>
    </xf>
    <xf numFmtId="178" fontId="14" fillId="0" borderId="0" xfId="0" applyNumberFormat="1" applyFont="1">
      <alignment vertical="center"/>
    </xf>
    <xf numFmtId="0" fontId="17" fillId="5" borderId="2" xfId="0" applyFont="1" applyFill="1" applyBorder="1" applyAlignment="1">
      <alignment horizontal="center" vertical="center"/>
    </xf>
    <xf numFmtId="179" fontId="18" fillId="4" borderId="2" xfId="0" applyNumberFormat="1" applyFont="1" applyFill="1" applyBorder="1" applyAlignment="1">
      <alignment vertical="center"/>
    </xf>
    <xf numFmtId="179" fontId="12" fillId="4" borderId="2" xfId="0" applyNumberFormat="1" applyFont="1" applyFill="1" applyBorder="1" applyAlignment="1">
      <alignment vertical="center"/>
    </xf>
    <xf numFmtId="178" fontId="19" fillId="4" borderId="2" xfId="0" applyNumberFormat="1" applyFont="1" applyFill="1" applyBorder="1" applyAlignment="1">
      <alignment horizontal="left" vertical="center" wrapText="1"/>
    </xf>
    <xf numFmtId="180" fontId="4" fillId="4" borderId="2" xfId="0" applyNumberFormat="1" applyFont="1" applyFill="1" applyBorder="1">
      <alignment vertical="center"/>
    </xf>
    <xf numFmtId="181" fontId="20" fillId="4" borderId="5" xfId="0" applyNumberFormat="1" applyFont="1" applyFill="1" applyBorder="1" applyAlignment="1">
      <alignment horizontal="center" vertical="center"/>
    </xf>
    <xf numFmtId="181" fontId="20" fillId="4" borderId="4" xfId="0" applyNumberFormat="1" applyFont="1" applyFill="1" applyBorder="1" applyAlignment="1">
      <alignment horizontal="center" vertical="center"/>
    </xf>
    <xf numFmtId="178" fontId="5" fillId="4" borderId="4" xfId="0" applyNumberFormat="1" applyFont="1" applyFill="1" applyBorder="1" applyAlignment="1">
      <alignment horizontal="center" vertical="center"/>
    </xf>
    <xf numFmtId="0" fontId="21" fillId="0" borderId="0" xfId="0" applyFo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22" fillId="5" borderId="2" xfId="0" applyFont="1" applyFill="1" applyBorder="1" applyAlignment="1">
      <alignment horizontal="center" vertical="center"/>
    </xf>
    <xf numFmtId="179" fontId="18" fillId="4" borderId="1" xfId="0" applyNumberFormat="1" applyFont="1" applyFill="1" applyBorder="1" applyAlignment="1">
      <alignment horizontal="center" vertical="center"/>
    </xf>
    <xf numFmtId="179" fontId="12" fillId="4" borderId="1" xfId="0" applyNumberFormat="1" applyFont="1" applyFill="1" applyBorder="1" applyAlignment="1">
      <alignment horizontal="center" vertical="center"/>
    </xf>
    <xf numFmtId="0" fontId="19" fillId="4" borderId="2" xfId="0" applyNumberFormat="1" applyFont="1" applyFill="1" applyBorder="1" applyAlignment="1">
      <alignment horizontal="center" vertical="center" wrapText="1"/>
    </xf>
    <xf numFmtId="180" fontId="23" fillId="4" borderId="2" xfId="0" applyNumberFormat="1" applyFont="1" applyFill="1" applyBorder="1">
      <alignment vertical="center"/>
    </xf>
    <xf numFmtId="180" fontId="23" fillId="4" borderId="2" xfId="0" applyNumberFormat="1" applyFont="1" applyFill="1" applyBorder="1" applyAlignment="1">
      <alignment vertical="center"/>
    </xf>
    <xf numFmtId="179" fontId="18" fillId="4" borderId="10" xfId="0" applyNumberFormat="1" applyFont="1" applyFill="1" applyBorder="1" applyAlignment="1">
      <alignment horizontal="center" vertical="center"/>
    </xf>
    <xf numFmtId="179" fontId="12" fillId="4" borderId="10" xfId="0" applyNumberFormat="1" applyFont="1" applyFill="1" applyBorder="1" applyAlignment="1">
      <alignment horizontal="center" vertical="center"/>
    </xf>
    <xf numFmtId="179" fontId="18" fillId="4" borderId="7" xfId="0" applyNumberFormat="1" applyFont="1" applyFill="1" applyBorder="1" applyAlignment="1">
      <alignment horizontal="center" vertical="center"/>
    </xf>
    <xf numFmtId="179" fontId="12" fillId="4" borderId="7" xfId="0" applyNumberFormat="1" applyFont="1" applyFill="1" applyBorder="1" applyAlignment="1">
      <alignment horizontal="center" vertical="center"/>
    </xf>
    <xf numFmtId="178" fontId="19" fillId="4" borderId="10" xfId="0" applyNumberFormat="1" applyFont="1" applyFill="1" applyBorder="1" applyAlignment="1">
      <alignment horizontal="left" vertical="center" wrapText="1"/>
    </xf>
    <xf numFmtId="0" fontId="19" fillId="4" borderId="10" xfId="0" applyNumberFormat="1" applyFont="1" applyFill="1" applyBorder="1" applyAlignment="1">
      <alignment horizontal="center" vertical="center" wrapText="1"/>
    </xf>
    <xf numFmtId="180" fontId="23" fillId="4" borderId="10" xfId="0" applyNumberFormat="1" applyFont="1" applyFill="1" applyBorder="1">
      <alignment vertical="center"/>
    </xf>
    <xf numFmtId="180" fontId="23" fillId="4" borderId="2" xfId="0" applyNumberFormat="1" applyFont="1" applyFill="1" applyBorder="1" applyAlignment="1">
      <alignment horizontal="center" vertical="center"/>
    </xf>
    <xf numFmtId="180" fontId="23" fillId="4" borderId="10" xfId="0" applyNumberFormat="1" applyFont="1" applyFill="1" applyBorder="1" applyAlignment="1">
      <alignment vertical="center"/>
    </xf>
    <xf numFmtId="179" fontId="18" fillId="4" borderId="2" xfId="0" applyNumberFormat="1" applyFont="1" applyFill="1" applyBorder="1" applyAlignment="1">
      <alignment horizontal="center" vertical="center"/>
    </xf>
    <xf numFmtId="179" fontId="12" fillId="4" borderId="2" xfId="0" applyNumberFormat="1" applyFont="1" applyFill="1" applyBorder="1" applyAlignment="1">
      <alignment horizontal="center" vertical="center"/>
    </xf>
    <xf numFmtId="178" fontId="23" fillId="4" borderId="2" xfId="0" applyNumberFormat="1" applyFont="1" applyFill="1" applyBorder="1" applyAlignment="1">
      <alignment vertical="center"/>
    </xf>
    <xf numFmtId="181" fontId="12" fillId="4" borderId="2" xfId="0" applyNumberFormat="1" applyFont="1" applyFill="1" applyBorder="1" applyAlignment="1">
      <alignment horizontal="center" vertical="center"/>
    </xf>
    <xf numFmtId="181" fontId="19" fillId="4" borderId="2" xfId="0" applyNumberFormat="1" applyFont="1" applyFill="1" applyBorder="1" applyAlignment="1">
      <alignment horizontal="center" vertical="center" wrapText="1"/>
    </xf>
    <xf numFmtId="181" fontId="24" fillId="7" borderId="5" xfId="0" applyNumberFormat="1" applyFont="1" applyFill="1" applyBorder="1" applyAlignment="1">
      <alignment horizontal="center" vertical="center"/>
    </xf>
    <xf numFmtId="178" fontId="25" fillId="7" borderId="3" xfId="0" applyNumberFormat="1" applyFont="1" applyFill="1" applyBorder="1" applyAlignment="1">
      <alignment horizontal="center" vertical="center"/>
    </xf>
    <xf numFmtId="180" fontId="23" fillId="7" borderId="2" xfId="0" applyNumberFormat="1" applyFont="1" applyFill="1" applyBorder="1">
      <alignment vertical="center"/>
    </xf>
    <xf numFmtId="178" fontId="23" fillId="7" borderId="2" xfId="0" applyNumberFormat="1" applyFont="1" applyFill="1" applyBorder="1" applyAlignment="1">
      <alignment vertical="center"/>
    </xf>
    <xf numFmtId="0" fontId="23" fillId="4" borderId="2" xfId="0" applyFont="1" applyFill="1" applyBorder="1" applyAlignment="1">
      <alignment horizontal="center" vertical="center"/>
    </xf>
    <xf numFmtId="180" fontId="23" fillId="4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180" fontId="23" fillId="4" borderId="7" xfId="0" applyNumberFormat="1" applyFont="1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180" fontId="23" fillId="4" borderId="10" xfId="0" applyNumberFormat="1" applyFont="1" applyFill="1" applyBorder="1" applyAlignment="1">
      <alignment horizontal="center" vertical="center"/>
    </xf>
    <xf numFmtId="0" fontId="0" fillId="4" borderId="10" xfId="0" applyFill="1" applyBorder="1" applyAlignment="1">
      <alignment vertical="center"/>
    </xf>
    <xf numFmtId="178" fontId="23" fillId="4" borderId="2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178" fontId="25" fillId="7" borderId="4" xfId="0" applyNumberFormat="1" applyFont="1" applyFill="1" applyBorder="1" applyAlignment="1">
      <alignment horizontal="center" vertical="center"/>
    </xf>
    <xf numFmtId="179" fontId="2" fillId="4" borderId="2" xfId="0" applyNumberFormat="1" applyFont="1" applyFill="1" applyBorder="1" applyAlignment="1">
      <alignment horizontal="center" vertical="center"/>
    </xf>
    <xf numFmtId="179" fontId="2" fillId="4" borderId="1" xfId="0" applyNumberFormat="1" applyFont="1" applyFill="1" applyBorder="1" applyAlignment="1">
      <alignment horizontal="center" vertical="center"/>
    </xf>
    <xf numFmtId="178" fontId="2" fillId="4" borderId="4" xfId="0" applyNumberFormat="1" applyFont="1" applyFill="1" applyBorder="1" applyAlignment="1">
      <alignment horizontal="left" vertical="center" wrapText="1"/>
    </xf>
    <xf numFmtId="180" fontId="0" fillId="4" borderId="1" xfId="0" applyNumberFormat="1" applyFill="1" applyBorder="1" applyAlignment="1">
      <alignment horizontal="center" vertical="center"/>
    </xf>
    <xf numFmtId="179" fontId="2" fillId="4" borderId="7" xfId="0" applyNumberFormat="1" applyFont="1" applyFill="1" applyBorder="1" applyAlignment="1">
      <alignment horizontal="center" vertical="center"/>
    </xf>
    <xf numFmtId="180" fontId="0" fillId="4" borderId="7" xfId="0" applyNumberFormat="1" applyFill="1" applyBorder="1" applyAlignment="1">
      <alignment horizontal="center" vertical="center"/>
    </xf>
    <xf numFmtId="179" fontId="2" fillId="4" borderId="10" xfId="0" applyNumberFormat="1" applyFont="1" applyFill="1" applyBorder="1">
      <alignment vertical="center"/>
    </xf>
    <xf numFmtId="179" fontId="2" fillId="4" borderId="2" xfId="0" applyNumberFormat="1" applyFont="1" applyFill="1" applyBorder="1" applyAlignment="1">
      <alignment vertical="center"/>
    </xf>
    <xf numFmtId="180" fontId="0" fillId="4" borderId="10" xfId="0" applyNumberFormat="1" applyFill="1" applyBorder="1">
      <alignment vertical="center"/>
    </xf>
    <xf numFmtId="179" fontId="2" fillId="4" borderId="7" xfId="0" applyNumberFormat="1" applyFont="1" applyFill="1" applyBorder="1" applyAlignment="1">
      <alignment vertical="center"/>
    </xf>
    <xf numFmtId="0" fontId="0" fillId="4" borderId="2" xfId="0" applyNumberFormat="1" applyFill="1" applyBorder="1" applyAlignment="1">
      <alignment horizontal="left" vertical="center"/>
    </xf>
    <xf numFmtId="181" fontId="0" fillId="4" borderId="5" xfId="0" applyNumberFormat="1" applyFill="1" applyBorder="1" applyAlignment="1">
      <alignment horizontal="center" vertical="center"/>
    </xf>
    <xf numFmtId="180" fontId="0" fillId="0" borderId="2" xfId="0" applyNumberFormat="1" applyBorder="1">
      <alignment vertical="center"/>
    </xf>
    <xf numFmtId="0" fontId="0" fillId="4" borderId="5" xfId="0" applyNumberFormat="1" applyFill="1" applyBorder="1" applyAlignment="1">
      <alignment horizontal="center" vertical="center"/>
    </xf>
    <xf numFmtId="178" fontId="4" fillId="6" borderId="5" xfId="0" applyNumberFormat="1" applyFont="1" applyFill="1" applyBorder="1" applyAlignment="1">
      <alignment horizontal="center" vertical="center"/>
    </xf>
    <xf numFmtId="178" fontId="5" fillId="6" borderId="2" xfId="0" applyNumberFormat="1" applyFont="1" applyFill="1" applyBorder="1" applyAlignment="1">
      <alignment horizontal="center" vertical="center"/>
    </xf>
    <xf numFmtId="0" fontId="3" fillId="0" borderId="0" xfId="0" applyFont="1">
      <alignment vertical="center"/>
    </xf>
    <xf numFmtId="179" fontId="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left" vertical="center"/>
    </xf>
    <xf numFmtId="179" fontId="26" fillId="5" borderId="2" xfId="0" applyNumberFormat="1" applyFont="1" applyFill="1" applyBorder="1" applyAlignment="1">
      <alignment horizontal="center" vertical="center"/>
    </xf>
    <xf numFmtId="0" fontId="27" fillId="5" borderId="2" xfId="0" applyFont="1" applyFill="1" applyBorder="1" applyAlignment="1">
      <alignment horizontal="center" vertical="center"/>
    </xf>
    <xf numFmtId="0" fontId="26" fillId="5" borderId="2" xfId="0" applyNumberFormat="1" applyFont="1" applyFill="1" applyBorder="1" applyAlignment="1">
      <alignment horizontal="center" vertical="center"/>
    </xf>
    <xf numFmtId="0" fontId="26" fillId="5" borderId="2" xfId="0" applyFont="1" applyFill="1" applyBorder="1" applyAlignment="1">
      <alignment horizontal="center" vertical="center"/>
    </xf>
    <xf numFmtId="179" fontId="3" fillId="0" borderId="1" xfId="0" applyNumberFormat="1" applyFont="1" applyBorder="1" applyAlignment="1">
      <alignment horizontal="center" vertical="center"/>
    </xf>
    <xf numFmtId="0" fontId="3" fillId="0" borderId="2" xfId="0" applyFont="1" applyBorder="1" applyAlignment="1">
      <alignment horizontal="left" vertical="center"/>
    </xf>
    <xf numFmtId="0" fontId="3" fillId="0" borderId="2" xfId="0" applyFont="1" applyBorder="1" applyAlignment="1">
      <alignment horizontal="center" vertical="center"/>
    </xf>
    <xf numFmtId="178" fontId="3" fillId="0" borderId="1" xfId="0" applyNumberFormat="1" applyFont="1" applyBorder="1" applyAlignment="1">
      <alignment horizontal="center" vertical="center"/>
    </xf>
    <xf numFmtId="179" fontId="3" fillId="0" borderId="7" xfId="0" applyNumberFormat="1" applyFont="1" applyBorder="1" applyAlignment="1">
      <alignment horizontal="center" vertical="center"/>
    </xf>
    <xf numFmtId="178" fontId="3" fillId="0" borderId="7" xfId="0" applyNumberFormat="1" applyFont="1" applyBorder="1" applyAlignment="1">
      <alignment horizontal="center" vertical="center"/>
    </xf>
    <xf numFmtId="178" fontId="3" fillId="0" borderId="0" xfId="0" applyNumberFormat="1" applyFont="1">
      <alignment vertical="center"/>
    </xf>
    <xf numFmtId="179" fontId="3" fillId="0" borderId="10" xfId="0" applyNumberFormat="1" applyFont="1" applyBorder="1" applyAlignment="1">
      <alignment horizontal="center" vertical="center"/>
    </xf>
    <xf numFmtId="178" fontId="3" fillId="0" borderId="10" xfId="0" applyNumberFormat="1" applyFont="1" applyBorder="1" applyAlignment="1">
      <alignment horizontal="center" vertical="center"/>
    </xf>
    <xf numFmtId="179" fontId="3" fillId="0" borderId="2" xfId="0" applyNumberFormat="1" applyFont="1" applyBorder="1" applyAlignment="1">
      <alignment horizontal="center" vertical="center"/>
    </xf>
    <xf numFmtId="178" fontId="3" fillId="0" borderId="2" xfId="0" applyNumberFormat="1" applyFont="1" applyBorder="1" applyAlignment="1">
      <alignment vertical="center"/>
    </xf>
    <xf numFmtId="0" fontId="3" fillId="0" borderId="2" xfId="0" applyFont="1" applyBorder="1">
      <alignment vertical="center"/>
    </xf>
    <xf numFmtId="178" fontId="3" fillId="0" borderId="2" xfId="0" applyNumberFormat="1" applyFont="1" applyBorder="1" applyAlignment="1">
      <alignment vertical="center" wrapText="1"/>
    </xf>
    <xf numFmtId="0" fontId="0" fillId="0" borderId="0" xfId="0" applyFill="1" applyAlignment="1">
      <alignment vertical="center"/>
    </xf>
    <xf numFmtId="0" fontId="0" fillId="0" borderId="0" xfId="0" applyFill="1" applyAlignment="1">
      <alignment horizontal="center" vertical="center"/>
    </xf>
    <xf numFmtId="179" fontId="0" fillId="0" borderId="0" xfId="0" applyNumberFormat="1" applyFill="1" applyAlignment="1">
      <alignment horizontal="center" vertical="center"/>
    </xf>
    <xf numFmtId="0" fontId="28" fillId="0" borderId="0" xfId="0" applyFont="1" applyFill="1" applyAlignment="1">
      <alignment horizontal="left" vertical="center"/>
    </xf>
    <xf numFmtId="0" fontId="0" fillId="0" borderId="0" xfId="0" applyNumberFormat="1" applyFill="1" applyAlignment="1">
      <alignment horizontal="center" vertical="center"/>
    </xf>
    <xf numFmtId="178" fontId="0" fillId="0" borderId="0" xfId="0" applyNumberFormat="1" applyFill="1" applyAlignment="1">
      <alignment horizontal="center" vertical="center"/>
    </xf>
    <xf numFmtId="0" fontId="29" fillId="5" borderId="2" xfId="0" applyFont="1" applyFill="1" applyBorder="1" applyAlignment="1">
      <alignment horizontal="center" vertical="center"/>
    </xf>
    <xf numFmtId="179" fontId="30" fillId="5" borderId="2" xfId="0" applyNumberFormat="1" applyFont="1" applyFill="1" applyBorder="1" applyAlignment="1">
      <alignment horizontal="center" vertical="center"/>
    </xf>
    <xf numFmtId="0" fontId="30" fillId="5" borderId="2" xfId="0" applyFont="1" applyFill="1" applyBorder="1" applyAlignment="1">
      <alignment horizontal="center" vertical="center"/>
    </xf>
    <xf numFmtId="0" fontId="30" fillId="5" borderId="2" xfId="0" applyNumberFormat="1" applyFont="1" applyFill="1" applyBorder="1" applyAlignment="1">
      <alignment horizontal="center" vertical="center"/>
    </xf>
    <xf numFmtId="178" fontId="30" fillId="5" borderId="2" xfId="0" applyNumberFormat="1" applyFont="1" applyFill="1" applyBorder="1" applyAlignment="1">
      <alignment horizontal="center" vertical="center"/>
    </xf>
    <xf numFmtId="0" fontId="28" fillId="4" borderId="2" xfId="0" applyFont="1" applyFill="1" applyBorder="1" applyAlignment="1">
      <alignment horizontal="left" vertical="center"/>
    </xf>
    <xf numFmtId="178" fontId="0" fillId="4" borderId="2" xfId="0" applyNumberFormat="1" applyFill="1" applyBorder="1" applyAlignment="1">
      <alignment vertical="center"/>
    </xf>
    <xf numFmtId="178" fontId="9" fillId="4" borderId="1" xfId="0" applyNumberFormat="1" applyFont="1" applyFill="1" applyBorder="1" applyAlignment="1">
      <alignment horizontal="center" vertical="center"/>
    </xf>
    <xf numFmtId="0" fontId="0" fillId="4" borderId="10" xfId="0" applyNumberFormat="1" applyFill="1" applyBorder="1" applyAlignment="1">
      <alignment horizontal="center" vertical="center"/>
    </xf>
    <xf numFmtId="179" fontId="0" fillId="4" borderId="10" xfId="0" applyNumberFormat="1" applyFill="1" applyBorder="1" applyAlignment="1">
      <alignment horizontal="center" vertical="center"/>
    </xf>
    <xf numFmtId="178" fontId="9" fillId="4" borderId="10" xfId="0" applyNumberFormat="1" applyFont="1" applyFill="1" applyBorder="1" applyAlignment="1">
      <alignment horizontal="center" vertical="center"/>
    </xf>
    <xf numFmtId="178" fontId="28" fillId="4" borderId="2" xfId="0" applyNumberFormat="1" applyFont="1" applyFill="1" applyBorder="1" applyAlignment="1">
      <alignment horizontal="left" vertical="center"/>
    </xf>
    <xf numFmtId="178" fontId="9" fillId="4" borderId="7" xfId="0" applyNumberFormat="1" applyFont="1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178" fontId="28" fillId="4" borderId="10" xfId="0" applyNumberFormat="1" applyFont="1" applyFill="1" applyBorder="1" applyAlignment="1">
      <alignment horizontal="left" vertical="center"/>
    </xf>
    <xf numFmtId="178" fontId="0" fillId="4" borderId="10" xfId="0" applyNumberFormat="1" applyFill="1" applyBorder="1" applyAlignment="1">
      <alignment horizontal="center" vertical="center"/>
    </xf>
    <xf numFmtId="178" fontId="0" fillId="0" borderId="0" xfId="0" applyNumberFormat="1" applyFill="1" applyAlignment="1">
      <alignment vertical="center"/>
    </xf>
    <xf numFmtId="0" fontId="0" fillId="4" borderId="2" xfId="0" applyFill="1" applyBorder="1" applyAlignment="1">
      <alignment vertical="center"/>
    </xf>
    <xf numFmtId="179" fontId="0" fillId="4" borderId="2" xfId="0" applyNumberFormat="1" applyFill="1" applyBorder="1" applyAlignment="1">
      <alignment vertical="center"/>
    </xf>
    <xf numFmtId="178" fontId="9" fillId="4" borderId="2" xfId="0" applyNumberFormat="1" applyFont="1" applyFill="1" applyBorder="1" applyAlignment="1">
      <alignment vertical="center"/>
    </xf>
    <xf numFmtId="0" fontId="28" fillId="4" borderId="2" xfId="0" applyFont="1" applyFill="1" applyBorder="1" applyAlignment="1">
      <alignment vertical="center"/>
    </xf>
    <xf numFmtId="0" fontId="0" fillId="4" borderId="2" xfId="0" applyNumberFormat="1" applyFill="1" applyBorder="1" applyAlignment="1">
      <alignment vertical="center"/>
    </xf>
    <xf numFmtId="0" fontId="28" fillId="4" borderId="10" xfId="0" applyFont="1" applyFill="1" applyBorder="1" applyAlignment="1">
      <alignment horizontal="left" vertical="center"/>
    </xf>
    <xf numFmtId="178" fontId="0" fillId="4" borderId="10" xfId="0" applyNumberFormat="1" applyFill="1" applyBorder="1" applyAlignment="1">
      <alignment vertical="center"/>
    </xf>
    <xf numFmtId="178" fontId="9" fillId="4" borderId="7" xfId="0" applyNumberFormat="1" applyFont="1" applyFill="1" applyBorder="1" applyAlignment="1">
      <alignment vertical="center"/>
    </xf>
    <xf numFmtId="179" fontId="31" fillId="0" borderId="0" xfId="0" applyNumberFormat="1" applyFont="1" applyFill="1" applyBorder="1" applyAlignment="1">
      <alignment horizontal="center" vertical="center"/>
    </xf>
    <xf numFmtId="0" fontId="0" fillId="0" borderId="0" xfId="0" applyFill="1" applyBorder="1" applyAlignment="1">
      <alignment vertical="center"/>
    </xf>
    <xf numFmtId="0" fontId="0" fillId="0" borderId="0" xfId="0" applyFill="1" applyBorder="1" applyAlignment="1">
      <alignment horizontal="center" vertical="center"/>
    </xf>
    <xf numFmtId="178" fontId="0" fillId="0" borderId="0" xfId="0" applyNumberFormat="1" applyFill="1" applyBorder="1" applyAlignment="1">
      <alignment horizontal="center" vertical="center"/>
    </xf>
    <xf numFmtId="178" fontId="0" fillId="0" borderId="0" xfId="0" applyNumberFormat="1" applyFill="1" applyBorder="1" applyAlignment="1">
      <alignment vertical="center"/>
    </xf>
    <xf numFmtId="178" fontId="9" fillId="4" borderId="10" xfId="0" applyNumberFormat="1" applyFont="1" applyFill="1" applyBorder="1" applyAlignment="1">
      <alignment vertical="center"/>
    </xf>
    <xf numFmtId="0" fontId="0" fillId="4" borderId="3" xfId="0" applyFill="1" applyBorder="1" applyAlignment="1">
      <alignment horizontal="center" vertical="center"/>
    </xf>
    <xf numFmtId="0" fontId="28" fillId="4" borderId="5" xfId="0" applyFont="1" applyFill="1" applyBorder="1" applyAlignment="1">
      <alignment horizontal="left" vertical="center"/>
    </xf>
    <xf numFmtId="0" fontId="28" fillId="5" borderId="2" xfId="0" applyFont="1" applyFill="1" applyBorder="1" applyAlignment="1">
      <alignment horizontal="center" vertical="center"/>
    </xf>
    <xf numFmtId="179" fontId="31" fillId="4" borderId="1" xfId="0" applyNumberFormat="1" applyFont="1" applyFill="1" applyBorder="1" applyAlignment="1">
      <alignment horizontal="center" vertical="center"/>
    </xf>
    <xf numFmtId="0" fontId="0" fillId="0" borderId="2" xfId="0" applyFill="1" applyBorder="1" applyAlignment="1">
      <alignment horizontal="left" vertical="center"/>
    </xf>
    <xf numFmtId="0" fontId="0" fillId="0" borderId="2" xfId="0" applyNumberFormat="1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/>
    </xf>
    <xf numFmtId="179" fontId="31" fillId="4" borderId="7" xfId="0" applyNumberFormat="1" applyFont="1" applyFill="1" applyBorder="1" applyAlignment="1">
      <alignment horizontal="center" vertical="center"/>
    </xf>
    <xf numFmtId="178" fontId="0" fillId="4" borderId="7" xfId="0" applyNumberFormat="1" applyFill="1" applyBorder="1" applyAlignment="1">
      <alignment horizontal="center" vertical="center"/>
    </xf>
    <xf numFmtId="179" fontId="31" fillId="4" borderId="10" xfId="0" applyNumberFormat="1" applyFont="1" applyFill="1" applyBorder="1" applyAlignment="1">
      <alignment horizontal="center" vertical="center"/>
    </xf>
    <xf numFmtId="0" fontId="0" fillId="0" borderId="1" xfId="0" applyFill="1" applyBorder="1" applyAlignment="1">
      <alignment horizontal="left" vertical="center"/>
    </xf>
    <xf numFmtId="0" fontId="0" fillId="0" borderId="1" xfId="0" applyNumberFormat="1" applyFill="1" applyBorder="1" applyAlignment="1">
      <alignment horizontal="center" vertical="center"/>
    </xf>
    <xf numFmtId="0" fontId="0" fillId="0" borderId="2" xfId="0" applyFill="1" applyBorder="1" applyAlignment="1">
      <alignment vertical="center"/>
    </xf>
    <xf numFmtId="0" fontId="0" fillId="0" borderId="2" xfId="0" applyFill="1" applyBorder="1" applyAlignment="1">
      <alignment horizontal="center" vertical="center"/>
    </xf>
    <xf numFmtId="179" fontId="31" fillId="4" borderId="2" xfId="0" applyNumberFormat="1" applyFont="1" applyFill="1" applyBorder="1" applyAlignment="1">
      <alignment horizontal="center" vertical="center"/>
    </xf>
    <xf numFmtId="0" fontId="0" fillId="0" borderId="10" xfId="0" applyFill="1" applyBorder="1" applyAlignment="1">
      <alignment vertical="center"/>
    </xf>
    <xf numFmtId="0" fontId="0" fillId="0" borderId="10" xfId="0" applyFill="1" applyBorder="1" applyAlignment="1">
      <alignment horizontal="center" vertical="center"/>
    </xf>
    <xf numFmtId="178" fontId="0" fillId="4" borderId="9" xfId="0" applyNumberFormat="1" applyFill="1" applyBorder="1" applyAlignment="1">
      <alignment horizontal="center" vertical="center"/>
    </xf>
    <xf numFmtId="178" fontId="0" fillId="4" borderId="3" xfId="0" applyNumberFormat="1" applyFill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3.png"/><Relationship Id="rId8" Type="http://schemas.openxmlformats.org/officeDocument/2006/relationships/image" Target="media/image12.png"/><Relationship Id="rId7" Type="http://schemas.openxmlformats.org/officeDocument/2006/relationships/image" Target="media/image11.jpeg"/><Relationship Id="rId6" Type="http://schemas.openxmlformats.org/officeDocument/2006/relationships/image" Target="media/image10.jpeg"/><Relationship Id="rId5" Type="http://schemas.openxmlformats.org/officeDocument/2006/relationships/image" Target="media/image9.jpeg"/><Relationship Id="rId4" Type="http://schemas.openxmlformats.org/officeDocument/2006/relationships/image" Target="media/image8.jpeg"/><Relationship Id="rId3" Type="http://schemas.openxmlformats.org/officeDocument/2006/relationships/image" Target="media/image7.jpeg"/><Relationship Id="rId2" Type="http://schemas.openxmlformats.org/officeDocument/2006/relationships/image" Target="media/image6.jpeg"/><Relationship Id="rId17" Type="http://schemas.openxmlformats.org/officeDocument/2006/relationships/image" Target="media/image21.jpeg"/><Relationship Id="rId16" Type="http://schemas.openxmlformats.org/officeDocument/2006/relationships/image" Target="media/image20.jpeg"/><Relationship Id="rId15" Type="http://schemas.openxmlformats.org/officeDocument/2006/relationships/image" Target="media/image19.jpeg"/><Relationship Id="rId14" Type="http://schemas.openxmlformats.org/officeDocument/2006/relationships/image" Target="media/image18.jpeg"/><Relationship Id="rId13" Type="http://schemas.openxmlformats.org/officeDocument/2006/relationships/image" Target="media/image17.jpeg"/><Relationship Id="rId12" Type="http://schemas.openxmlformats.org/officeDocument/2006/relationships/image" Target="media/image16.jpeg"/><Relationship Id="rId11" Type="http://schemas.openxmlformats.org/officeDocument/2006/relationships/image" Target="media/image15.jpeg"/><Relationship Id="rId10" Type="http://schemas.openxmlformats.org/officeDocument/2006/relationships/image" Target="media/image14.jpeg"/><Relationship Id="rId1" Type="http://schemas.openxmlformats.org/officeDocument/2006/relationships/image" Target="media/image5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3" Type="http://schemas.openxmlformats.org/officeDocument/2006/relationships/styles" Target="styles.xml"/><Relationship Id="rId22" Type="http://www.wps.cn/officeDocument/2020/cellImage" Target="cellimages.xml"/><Relationship Id="rId21" Type="http://schemas.openxmlformats.org/officeDocument/2006/relationships/sharedStrings" Target="sharedStrings.xml"/><Relationship Id="rId20" Type="http://schemas.openxmlformats.org/officeDocument/2006/relationships/theme" Target="theme/theme1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13652</xdr:colOff>
      <xdr:row>0</xdr:row>
      <xdr:rowOff>198437</xdr:rowOff>
    </xdr:from>
    <xdr:to>
      <xdr:col>4</xdr:col>
      <xdr:colOff>3343592</xdr:colOff>
      <xdr:row>1</xdr:row>
      <xdr:rowOff>2427922</xdr:rowOff>
    </xdr:to>
    <xdr:pic>
      <xdr:nvPicPr>
        <xdr:cNvPr id="2" name="Picture 1"/>
        <xdr:cNvPicPr/>
      </xdr:nvPicPr>
      <xdr:blipFill>
        <a:blip r:embed="rId1"/>
        <a:srcRect l="14759" t="10499" r="17394" b="1516"/>
        <a:stretch>
          <a:fillRect/>
        </a:stretch>
      </xdr:blipFill>
      <xdr:spPr>
        <a:xfrm rot="16200000">
          <a:off x="5271770" y="-250190"/>
          <a:ext cx="2432685" cy="33293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56515</xdr:colOff>
      <xdr:row>1</xdr:row>
      <xdr:rowOff>50800</xdr:rowOff>
    </xdr:from>
    <xdr:to>
      <xdr:col>9</xdr:col>
      <xdr:colOff>4300220</xdr:colOff>
      <xdr:row>3</xdr:row>
      <xdr:rowOff>165100</xdr:rowOff>
    </xdr:to>
    <xdr:pic>
      <xdr:nvPicPr>
        <xdr:cNvPr id="9" name="Picture 8" descr="WhatsApp Image 2025-11-01 at 14.07.34_513bd4b8"/>
        <xdr:cNvPicPr>
          <a:picLocks noChangeAspect="1"/>
        </xdr:cNvPicPr>
      </xdr:nvPicPr>
      <xdr:blipFill>
        <a:blip r:embed="rId1"/>
        <a:srcRect t="8063" b="20050"/>
        <a:stretch>
          <a:fillRect/>
        </a:stretch>
      </xdr:blipFill>
      <xdr:spPr>
        <a:xfrm>
          <a:off x="15878810" y="482600"/>
          <a:ext cx="4243705" cy="4318000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</xdr:colOff>
      <xdr:row>3</xdr:row>
      <xdr:rowOff>30480</xdr:rowOff>
    </xdr:from>
    <xdr:to>
      <xdr:col>9</xdr:col>
      <xdr:colOff>4281170</xdr:colOff>
      <xdr:row>3</xdr:row>
      <xdr:rowOff>4394835</xdr:rowOff>
    </xdr:to>
    <xdr:pic>
      <xdr:nvPicPr>
        <xdr:cNvPr id="2" name="Picture 1" descr="WhatsApp Image 2025-11-01 at 14.07.45_ec522bd6"/>
        <xdr:cNvPicPr>
          <a:picLocks noChangeAspect="1"/>
        </xdr:cNvPicPr>
      </xdr:nvPicPr>
      <xdr:blipFill>
        <a:blip r:embed="rId2"/>
        <a:srcRect t="15842" b="13551"/>
        <a:stretch>
          <a:fillRect/>
        </a:stretch>
      </xdr:blipFill>
      <xdr:spPr>
        <a:xfrm>
          <a:off x="15850870" y="4665980"/>
          <a:ext cx="4252595" cy="43643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18097</xdr:colOff>
      <xdr:row>0</xdr:row>
      <xdr:rowOff>198437</xdr:rowOff>
    </xdr:from>
    <xdr:to>
      <xdr:col>4</xdr:col>
      <xdr:colOff>1886267</xdr:colOff>
      <xdr:row>1</xdr:row>
      <xdr:rowOff>2112962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rcRect l="4062" r="11146"/>
        <a:stretch>
          <a:fillRect/>
        </a:stretch>
      </xdr:blipFill>
      <xdr:spPr>
        <a:xfrm rot="5400000">
          <a:off x="4471670" y="322580"/>
          <a:ext cx="2117725" cy="18681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78"/>
  <sheetViews>
    <sheetView zoomScale="90" zoomScaleNormal="90" workbookViewId="0">
      <pane ySplit="1" topLeftCell="A152" activePane="bottomLeft" state="frozen"/>
      <selection/>
      <selection pane="bottomLeft" activeCell="E169" sqref="E169"/>
    </sheetView>
  </sheetViews>
  <sheetFormatPr defaultColWidth="9.14285714285714" defaultRowHeight="15" outlineLevelCol="7"/>
  <cols>
    <col min="1" max="1" width="17.5714285714286" style="258" customWidth="1"/>
    <col min="2" max="2" width="30.5714285714286" style="256" customWidth="1"/>
    <col min="3" max="3" width="9.14285714285714" style="257"/>
    <col min="4" max="4" width="15.8571428571429" style="256" customWidth="1"/>
    <col min="5" max="5" width="13.7142857142857" style="256" customWidth="1"/>
    <col min="6" max="6" width="25.8666666666667" style="256" customWidth="1"/>
    <col min="7" max="8" width="13.1428571428571" style="256"/>
    <col min="9" max="16384" width="9.14285714285714" style="256"/>
  </cols>
  <sheetData>
    <row r="1" s="256" customFormat="1" ht="20" customHeight="1" spans="1:6">
      <c r="A1" s="263" t="s">
        <v>0</v>
      </c>
      <c r="B1" s="264" t="s">
        <v>1</v>
      </c>
      <c r="C1" s="265" t="s">
        <v>2</v>
      </c>
      <c r="D1" s="264" t="s">
        <v>3</v>
      </c>
      <c r="E1" s="264" t="s">
        <v>4</v>
      </c>
      <c r="F1" s="295" t="s">
        <v>5</v>
      </c>
    </row>
    <row r="2" s="256" customFormat="1" ht="14" customHeight="1" spans="1:6">
      <c r="A2" s="296">
        <v>45962</v>
      </c>
      <c r="B2" s="297" t="s">
        <v>6</v>
      </c>
      <c r="C2" s="298">
        <v>3</v>
      </c>
      <c r="D2" s="7">
        <v>20000</v>
      </c>
      <c r="E2" s="7">
        <f t="shared" ref="E2:E7" si="0">SUM(C2*D2)</f>
        <v>60000</v>
      </c>
      <c r="F2" s="299">
        <f>SUM(E2:E13)</f>
        <v>524000</v>
      </c>
    </row>
    <row r="3" s="256" customFormat="1" ht="14" customHeight="1" spans="1:6">
      <c r="A3" s="300"/>
      <c r="B3" s="297" t="s">
        <v>7</v>
      </c>
      <c r="C3" s="298">
        <v>2</v>
      </c>
      <c r="D3" s="7">
        <v>75000</v>
      </c>
      <c r="E3" s="7">
        <f t="shared" si="0"/>
        <v>150000</v>
      </c>
      <c r="F3" s="301"/>
    </row>
    <row r="4" s="256" customFormat="1" ht="14" customHeight="1" spans="1:6">
      <c r="A4" s="300"/>
      <c r="B4" s="297" t="s">
        <v>8</v>
      </c>
      <c r="C4" s="298">
        <v>0.3</v>
      </c>
      <c r="D4" s="7">
        <v>30000</v>
      </c>
      <c r="E4" s="7">
        <f t="shared" si="0"/>
        <v>9000</v>
      </c>
      <c r="F4" s="301"/>
    </row>
    <row r="5" s="256" customFormat="1" ht="14" customHeight="1" spans="1:6">
      <c r="A5" s="300"/>
      <c r="B5" s="297" t="s">
        <v>9</v>
      </c>
      <c r="C5" s="298">
        <v>0.3</v>
      </c>
      <c r="D5" s="7">
        <v>15000</v>
      </c>
      <c r="E5" s="7">
        <v>5000</v>
      </c>
      <c r="F5" s="301"/>
    </row>
    <row r="6" s="256" customFormat="1" ht="14" customHeight="1" spans="1:6">
      <c r="A6" s="300"/>
      <c r="B6" s="297" t="s">
        <v>10</v>
      </c>
      <c r="C6" s="298">
        <v>6</v>
      </c>
      <c r="D6" s="7">
        <v>10000</v>
      </c>
      <c r="E6" s="7">
        <f t="shared" si="0"/>
        <v>60000</v>
      </c>
      <c r="F6" s="301"/>
    </row>
    <row r="7" s="256" customFormat="1" ht="14" customHeight="1" spans="1:6">
      <c r="A7" s="300"/>
      <c r="B7" s="297" t="s">
        <v>11</v>
      </c>
      <c r="C7" s="298">
        <v>1</v>
      </c>
      <c r="D7" s="7">
        <v>38000</v>
      </c>
      <c r="E7" s="7">
        <f t="shared" si="0"/>
        <v>38000</v>
      </c>
      <c r="F7" s="301"/>
    </row>
    <row r="8" s="256" customFormat="1" ht="14" customHeight="1" spans="1:6">
      <c r="A8" s="300"/>
      <c r="B8" s="297" t="s">
        <v>12</v>
      </c>
      <c r="C8" s="298">
        <v>1</v>
      </c>
      <c r="D8" s="7">
        <v>48000</v>
      </c>
      <c r="E8" s="7">
        <f t="shared" ref="E8:E71" si="1">SUM(C8*D8)</f>
        <v>48000</v>
      </c>
      <c r="F8" s="301"/>
    </row>
    <row r="9" s="256" customFormat="1" ht="14" customHeight="1" spans="1:6">
      <c r="A9" s="300"/>
      <c r="B9" s="297" t="s">
        <v>13</v>
      </c>
      <c r="C9" s="298">
        <v>0.25</v>
      </c>
      <c r="D9" s="7">
        <v>100000</v>
      </c>
      <c r="E9" s="7">
        <f t="shared" si="1"/>
        <v>25000</v>
      </c>
      <c r="F9" s="301"/>
    </row>
    <row r="10" s="256" customFormat="1" ht="14" customHeight="1" spans="1:6">
      <c r="A10" s="300"/>
      <c r="B10" s="297" t="s">
        <v>14</v>
      </c>
      <c r="C10" s="298">
        <v>2</v>
      </c>
      <c r="D10" s="7">
        <v>24000</v>
      </c>
      <c r="E10" s="7">
        <f t="shared" si="1"/>
        <v>48000</v>
      </c>
      <c r="F10" s="301"/>
    </row>
    <row r="11" s="256" customFormat="1" ht="14" customHeight="1" spans="1:6">
      <c r="A11" s="300"/>
      <c r="B11" s="297" t="s">
        <v>15</v>
      </c>
      <c r="C11" s="298">
        <v>1</v>
      </c>
      <c r="D11" s="7">
        <v>16000</v>
      </c>
      <c r="E11" s="7">
        <f t="shared" si="1"/>
        <v>16000</v>
      </c>
      <c r="F11" s="301"/>
    </row>
    <row r="12" s="256" customFormat="1" ht="14" customHeight="1" spans="1:6">
      <c r="A12" s="302"/>
      <c r="B12" s="297" t="s">
        <v>16</v>
      </c>
      <c r="C12" s="298">
        <v>1</v>
      </c>
      <c r="D12" s="7">
        <v>30000</v>
      </c>
      <c r="E12" s="7">
        <f t="shared" si="1"/>
        <v>30000</v>
      </c>
      <c r="F12" s="277"/>
    </row>
    <row r="13" s="256" customFormat="1" ht="14" customHeight="1" spans="1:6">
      <c r="A13" s="296">
        <v>45963</v>
      </c>
      <c r="B13" s="297" t="s">
        <v>17</v>
      </c>
      <c r="C13" s="298">
        <v>1</v>
      </c>
      <c r="D13" s="7">
        <v>35000</v>
      </c>
      <c r="E13" s="7">
        <f t="shared" si="1"/>
        <v>35000</v>
      </c>
      <c r="F13" s="299">
        <f>SUM(E13:E19)</f>
        <v>433000</v>
      </c>
    </row>
    <row r="14" s="256" customFormat="1" ht="14" customHeight="1" spans="1:6">
      <c r="A14" s="300"/>
      <c r="B14" s="297" t="s">
        <v>6</v>
      </c>
      <c r="C14" s="298">
        <v>2</v>
      </c>
      <c r="D14" s="7">
        <v>20000</v>
      </c>
      <c r="E14" s="7">
        <f t="shared" si="1"/>
        <v>40000</v>
      </c>
      <c r="F14" s="301"/>
    </row>
    <row r="15" s="256" customFormat="1" ht="14" customHeight="1" spans="1:6">
      <c r="A15" s="300"/>
      <c r="B15" s="297" t="s">
        <v>18</v>
      </c>
      <c r="C15" s="298">
        <v>1</v>
      </c>
      <c r="D15" s="7">
        <v>75000</v>
      </c>
      <c r="E15" s="7">
        <f t="shared" si="1"/>
        <v>75000</v>
      </c>
      <c r="F15" s="301"/>
    </row>
    <row r="16" s="256" customFormat="1" ht="14" customHeight="1" spans="1:6">
      <c r="A16" s="300"/>
      <c r="B16" s="297" t="s">
        <v>14</v>
      </c>
      <c r="C16" s="298">
        <v>4</v>
      </c>
      <c r="D16" s="7">
        <v>24000</v>
      </c>
      <c r="E16" s="7">
        <f t="shared" si="1"/>
        <v>96000</v>
      </c>
      <c r="F16" s="301"/>
    </row>
    <row r="17" s="256" customFormat="1" ht="14" customHeight="1" spans="1:6">
      <c r="A17" s="300"/>
      <c r="B17" s="297" t="s">
        <v>19</v>
      </c>
      <c r="C17" s="298">
        <v>3</v>
      </c>
      <c r="D17" s="7">
        <v>40000</v>
      </c>
      <c r="E17" s="7">
        <f t="shared" si="1"/>
        <v>120000</v>
      </c>
      <c r="F17" s="301"/>
    </row>
    <row r="18" s="256" customFormat="1" ht="14" customHeight="1" spans="1:6">
      <c r="A18" s="300"/>
      <c r="B18" s="297" t="s">
        <v>20</v>
      </c>
      <c r="C18" s="298">
        <v>0.2</v>
      </c>
      <c r="D18" s="7">
        <v>35000</v>
      </c>
      <c r="E18" s="7">
        <f t="shared" si="1"/>
        <v>7000</v>
      </c>
      <c r="F18" s="301"/>
    </row>
    <row r="19" s="256" customFormat="1" ht="14" customHeight="1" spans="1:6">
      <c r="A19" s="300"/>
      <c r="B19" s="303" t="s">
        <v>10</v>
      </c>
      <c r="C19" s="304">
        <v>6</v>
      </c>
      <c r="D19" s="299">
        <v>10000</v>
      </c>
      <c r="E19" s="299">
        <f t="shared" si="1"/>
        <v>60000</v>
      </c>
      <c r="F19" s="301"/>
    </row>
    <row r="20" s="256" customFormat="1" ht="14" customHeight="1" spans="1:6">
      <c r="A20" s="296">
        <v>45964</v>
      </c>
      <c r="B20" s="305" t="s">
        <v>21</v>
      </c>
      <c r="C20" s="298">
        <v>7.585</v>
      </c>
      <c r="D20" s="268">
        <v>15000</v>
      </c>
      <c r="E20" s="268">
        <v>114000</v>
      </c>
      <c r="F20" s="299">
        <f>SUM(E20:E35)</f>
        <v>1152000</v>
      </c>
    </row>
    <row r="21" s="256" customFormat="1" ht="14" customHeight="1" spans="1:6">
      <c r="A21" s="300"/>
      <c r="B21" s="305" t="s">
        <v>10</v>
      </c>
      <c r="C21" s="298">
        <v>8</v>
      </c>
      <c r="D21" s="268">
        <v>10000</v>
      </c>
      <c r="E21" s="268">
        <f t="shared" si="1"/>
        <v>80000</v>
      </c>
      <c r="F21" s="301"/>
    </row>
    <row r="22" s="256" customFormat="1" ht="14" customHeight="1" spans="1:6">
      <c r="A22" s="300"/>
      <c r="B22" s="305" t="s">
        <v>22</v>
      </c>
      <c r="C22" s="298">
        <v>2.13</v>
      </c>
      <c r="D22" s="268">
        <v>38000</v>
      </c>
      <c r="E22" s="268">
        <v>81000</v>
      </c>
      <c r="F22" s="301"/>
    </row>
    <row r="23" s="256" customFormat="1" ht="14" customHeight="1" spans="1:6">
      <c r="A23" s="300"/>
      <c r="B23" s="305" t="s">
        <v>18</v>
      </c>
      <c r="C23" s="298">
        <v>2</v>
      </c>
      <c r="D23" s="268">
        <v>75000</v>
      </c>
      <c r="E23" s="268">
        <f t="shared" si="1"/>
        <v>150000</v>
      </c>
      <c r="F23" s="301"/>
    </row>
    <row r="24" s="256" customFormat="1" ht="14" customHeight="1" spans="1:6">
      <c r="A24" s="300"/>
      <c r="B24" s="305" t="s">
        <v>23</v>
      </c>
      <c r="C24" s="298">
        <v>3</v>
      </c>
      <c r="D24" s="268">
        <v>20000</v>
      </c>
      <c r="E24" s="268">
        <f t="shared" si="1"/>
        <v>60000</v>
      </c>
      <c r="F24" s="301"/>
    </row>
    <row r="25" s="256" customFormat="1" ht="14" customHeight="1" spans="1:6">
      <c r="A25" s="300"/>
      <c r="B25" s="305" t="s">
        <v>24</v>
      </c>
      <c r="C25" s="298">
        <v>2</v>
      </c>
      <c r="D25" s="268">
        <v>12000</v>
      </c>
      <c r="E25" s="268">
        <f t="shared" si="1"/>
        <v>24000</v>
      </c>
      <c r="F25" s="301"/>
    </row>
    <row r="26" s="256" customFormat="1" ht="14" customHeight="1" spans="1:6">
      <c r="A26" s="300"/>
      <c r="B26" s="305" t="s">
        <v>25</v>
      </c>
      <c r="C26" s="298">
        <v>2.1</v>
      </c>
      <c r="D26" s="268">
        <v>48000</v>
      </c>
      <c r="E26" s="268">
        <v>101000</v>
      </c>
      <c r="F26" s="301"/>
    </row>
    <row r="27" s="256" customFormat="1" ht="14" customHeight="1" spans="1:6">
      <c r="A27" s="300"/>
      <c r="B27" s="305" t="s">
        <v>11</v>
      </c>
      <c r="C27" s="298">
        <v>2</v>
      </c>
      <c r="D27" s="268">
        <v>38000</v>
      </c>
      <c r="E27" s="268">
        <f t="shared" si="1"/>
        <v>76000</v>
      </c>
      <c r="F27" s="301"/>
    </row>
    <row r="28" s="256" customFormat="1" ht="14" customHeight="1" spans="1:6">
      <c r="A28" s="300"/>
      <c r="B28" s="305" t="s">
        <v>26</v>
      </c>
      <c r="C28" s="298">
        <v>1</v>
      </c>
      <c r="D28" s="268">
        <v>12000</v>
      </c>
      <c r="E28" s="268">
        <f t="shared" si="1"/>
        <v>12000</v>
      </c>
      <c r="F28" s="301"/>
    </row>
    <row r="29" s="256" customFormat="1" ht="14" customHeight="1" spans="1:6">
      <c r="A29" s="300"/>
      <c r="B29" s="305" t="s">
        <v>27</v>
      </c>
      <c r="C29" s="298">
        <v>0.5</v>
      </c>
      <c r="D29" s="268">
        <v>60000</v>
      </c>
      <c r="E29" s="268">
        <f t="shared" si="1"/>
        <v>30000</v>
      </c>
      <c r="F29" s="301"/>
    </row>
    <row r="30" s="256" customFormat="1" ht="14" customHeight="1" spans="1:6">
      <c r="A30" s="300"/>
      <c r="B30" s="305" t="s">
        <v>8</v>
      </c>
      <c r="C30" s="298">
        <v>1</v>
      </c>
      <c r="D30" s="268">
        <v>30000</v>
      </c>
      <c r="E30" s="268">
        <f t="shared" si="1"/>
        <v>30000</v>
      </c>
      <c r="F30" s="301"/>
    </row>
    <row r="31" s="256" customFormat="1" ht="14" customHeight="1" spans="1:6">
      <c r="A31" s="300"/>
      <c r="B31" s="305" t="s">
        <v>13</v>
      </c>
      <c r="C31" s="298">
        <v>0.75</v>
      </c>
      <c r="D31" s="268">
        <v>100000</v>
      </c>
      <c r="E31" s="268">
        <f t="shared" si="1"/>
        <v>75000</v>
      </c>
      <c r="F31" s="301"/>
    </row>
    <row r="32" s="256" customFormat="1" ht="14" customHeight="1" spans="1:6">
      <c r="A32" s="300"/>
      <c r="B32" s="297" t="s">
        <v>14</v>
      </c>
      <c r="C32" s="298">
        <v>4</v>
      </c>
      <c r="D32" s="7">
        <v>24000</v>
      </c>
      <c r="E32" s="7">
        <f t="shared" si="1"/>
        <v>96000</v>
      </c>
      <c r="F32" s="301"/>
    </row>
    <row r="33" s="256" customFormat="1" ht="14" customHeight="1" spans="1:6">
      <c r="A33" s="300"/>
      <c r="B33" s="297" t="s">
        <v>19</v>
      </c>
      <c r="C33" s="298">
        <v>2</v>
      </c>
      <c r="D33" s="7">
        <v>40000</v>
      </c>
      <c r="E33" s="7">
        <f t="shared" si="1"/>
        <v>80000</v>
      </c>
      <c r="F33" s="301"/>
    </row>
    <row r="34" s="256" customFormat="1" ht="14" customHeight="1" spans="1:6">
      <c r="A34" s="300"/>
      <c r="B34" s="297" t="s">
        <v>28</v>
      </c>
      <c r="C34" s="298">
        <v>2</v>
      </c>
      <c r="D34" s="7">
        <v>49000</v>
      </c>
      <c r="E34" s="7">
        <f t="shared" si="1"/>
        <v>98000</v>
      </c>
      <c r="F34" s="301"/>
    </row>
    <row r="35" s="256" customFormat="1" ht="14" customHeight="1" spans="1:6">
      <c r="A35" s="302"/>
      <c r="B35" s="297" t="s">
        <v>29</v>
      </c>
      <c r="C35" s="298">
        <v>1</v>
      </c>
      <c r="D35" s="7">
        <v>45000</v>
      </c>
      <c r="E35" s="7">
        <f t="shared" si="1"/>
        <v>45000</v>
      </c>
      <c r="F35" s="277"/>
    </row>
    <row r="36" s="256" customFormat="1" ht="14" customHeight="1" spans="1:6">
      <c r="A36" s="296">
        <v>45965</v>
      </c>
      <c r="B36" s="297" t="s">
        <v>6</v>
      </c>
      <c r="C36" s="298">
        <v>2</v>
      </c>
      <c r="D36" s="7">
        <v>20000</v>
      </c>
      <c r="E36" s="7">
        <f t="shared" si="1"/>
        <v>40000</v>
      </c>
      <c r="F36" s="299">
        <f>SUM(E36:E41)</f>
        <v>421000</v>
      </c>
    </row>
    <row r="37" s="256" customFormat="1" ht="14" customHeight="1" spans="1:6">
      <c r="A37" s="300"/>
      <c r="B37" s="297" t="s">
        <v>18</v>
      </c>
      <c r="C37" s="298">
        <v>2.1</v>
      </c>
      <c r="D37" s="7">
        <v>75000</v>
      </c>
      <c r="E37" s="7">
        <v>158000</v>
      </c>
      <c r="F37" s="301"/>
    </row>
    <row r="38" s="256" customFormat="1" ht="14" customHeight="1" spans="1:6">
      <c r="A38" s="300"/>
      <c r="B38" s="297" t="s">
        <v>10</v>
      </c>
      <c r="C38" s="298">
        <v>6</v>
      </c>
      <c r="D38" s="7">
        <v>10000</v>
      </c>
      <c r="E38" s="7">
        <f t="shared" si="1"/>
        <v>60000</v>
      </c>
      <c r="F38" s="301"/>
    </row>
    <row r="39" s="256" customFormat="1" ht="14" customHeight="1" spans="1:6">
      <c r="A39" s="300"/>
      <c r="B39" s="297" t="s">
        <v>11</v>
      </c>
      <c r="C39" s="298">
        <v>1.1</v>
      </c>
      <c r="D39" s="7">
        <v>38000</v>
      </c>
      <c r="E39" s="7">
        <v>42000</v>
      </c>
      <c r="F39" s="301"/>
    </row>
    <row r="40" s="256" customFormat="1" ht="14" customHeight="1" spans="1:6">
      <c r="A40" s="300"/>
      <c r="B40" s="297" t="s">
        <v>13</v>
      </c>
      <c r="C40" s="298">
        <v>0.25</v>
      </c>
      <c r="D40" s="7">
        <v>100000</v>
      </c>
      <c r="E40" s="7">
        <f t="shared" si="1"/>
        <v>25000</v>
      </c>
      <c r="F40" s="301"/>
    </row>
    <row r="41" s="256" customFormat="1" ht="14" customHeight="1" spans="1:6">
      <c r="A41" s="302"/>
      <c r="B41" s="297" t="s">
        <v>14</v>
      </c>
      <c r="C41" s="298">
        <v>4</v>
      </c>
      <c r="D41" s="7">
        <v>24000</v>
      </c>
      <c r="E41" s="7">
        <f t="shared" si="1"/>
        <v>96000</v>
      </c>
      <c r="F41" s="277"/>
    </row>
    <row r="42" s="256" customFormat="1" ht="14" customHeight="1" spans="1:6">
      <c r="A42" s="296">
        <v>45966</v>
      </c>
      <c r="B42" s="297" t="s">
        <v>30</v>
      </c>
      <c r="C42" s="298">
        <v>1</v>
      </c>
      <c r="D42" s="7">
        <v>30000</v>
      </c>
      <c r="E42" s="7">
        <f t="shared" si="1"/>
        <v>30000</v>
      </c>
      <c r="F42" s="299">
        <f>SUM(E42:E47)</f>
        <v>431000</v>
      </c>
    </row>
    <row r="43" s="256" customFormat="1" ht="14" customHeight="1" spans="1:6">
      <c r="A43" s="300"/>
      <c r="B43" s="297" t="s">
        <v>31</v>
      </c>
      <c r="C43" s="298">
        <v>0.6</v>
      </c>
      <c r="D43" s="7">
        <v>45000</v>
      </c>
      <c r="E43" s="7">
        <f t="shared" si="1"/>
        <v>27000</v>
      </c>
      <c r="F43" s="301"/>
    </row>
    <row r="44" s="256" customFormat="1" ht="14" customHeight="1" spans="1:6">
      <c r="A44" s="300"/>
      <c r="B44" s="297" t="s">
        <v>32</v>
      </c>
      <c r="C44" s="298">
        <v>1</v>
      </c>
      <c r="D44" s="7">
        <v>115000</v>
      </c>
      <c r="E44" s="7">
        <f t="shared" si="1"/>
        <v>115000</v>
      </c>
      <c r="F44" s="301"/>
    </row>
    <row r="45" s="256" customFormat="1" ht="14" customHeight="1" spans="1:6">
      <c r="A45" s="300"/>
      <c r="B45" s="297" t="s">
        <v>33</v>
      </c>
      <c r="C45" s="298">
        <v>2</v>
      </c>
      <c r="D45" s="7">
        <v>20000</v>
      </c>
      <c r="E45" s="7">
        <f t="shared" si="1"/>
        <v>40000</v>
      </c>
      <c r="F45" s="301"/>
    </row>
    <row r="46" s="256" customFormat="1" ht="14" customHeight="1" spans="1:6">
      <c r="A46" s="300"/>
      <c r="B46" s="297" t="s">
        <v>28</v>
      </c>
      <c r="C46" s="298">
        <v>3</v>
      </c>
      <c r="D46" s="7">
        <v>49000</v>
      </c>
      <c r="E46" s="7">
        <f t="shared" si="1"/>
        <v>147000</v>
      </c>
      <c r="F46" s="301"/>
    </row>
    <row r="47" s="256" customFormat="1" ht="14" customHeight="1" spans="1:6">
      <c r="A47" s="302"/>
      <c r="B47" s="297" t="s">
        <v>14</v>
      </c>
      <c r="C47" s="298">
        <v>3</v>
      </c>
      <c r="D47" s="7">
        <v>24000</v>
      </c>
      <c r="E47" s="7">
        <f t="shared" si="1"/>
        <v>72000</v>
      </c>
      <c r="F47" s="277"/>
    </row>
    <row r="48" s="256" customFormat="1" ht="14" customHeight="1" spans="1:6">
      <c r="A48" s="296">
        <v>45967</v>
      </c>
      <c r="B48" s="297" t="s">
        <v>18</v>
      </c>
      <c r="C48" s="298">
        <v>4.08</v>
      </c>
      <c r="D48" s="7">
        <v>75000</v>
      </c>
      <c r="E48" s="7">
        <f t="shared" si="1"/>
        <v>306000</v>
      </c>
      <c r="F48" s="299">
        <f>SUM(E48:E56)</f>
        <v>708000</v>
      </c>
    </row>
    <row r="49" s="256" customFormat="1" ht="14" customHeight="1" spans="1:6">
      <c r="A49" s="300"/>
      <c r="B49" s="297" t="s">
        <v>23</v>
      </c>
      <c r="C49" s="298">
        <v>3</v>
      </c>
      <c r="D49" s="7">
        <v>20000</v>
      </c>
      <c r="E49" s="7">
        <f t="shared" si="1"/>
        <v>60000</v>
      </c>
      <c r="F49" s="301"/>
    </row>
    <row r="50" s="256" customFormat="1" ht="14" customHeight="1" spans="1:6">
      <c r="A50" s="300"/>
      <c r="B50" s="297" t="s">
        <v>10</v>
      </c>
      <c r="C50" s="298">
        <v>4</v>
      </c>
      <c r="D50" s="7">
        <v>10000</v>
      </c>
      <c r="E50" s="7">
        <f t="shared" si="1"/>
        <v>40000</v>
      </c>
      <c r="F50" s="301"/>
    </row>
    <row r="51" s="256" customFormat="1" ht="14" customHeight="1" spans="1:6">
      <c r="A51" s="300"/>
      <c r="B51" s="297" t="s">
        <v>13</v>
      </c>
      <c r="C51" s="298">
        <v>0.25</v>
      </c>
      <c r="D51" s="7">
        <v>100000</v>
      </c>
      <c r="E51" s="7">
        <f t="shared" si="1"/>
        <v>25000</v>
      </c>
      <c r="F51" s="301"/>
    </row>
    <row r="52" s="256" customFormat="1" ht="14" customHeight="1" spans="1:6">
      <c r="A52" s="300"/>
      <c r="B52" s="297" t="s">
        <v>25</v>
      </c>
      <c r="C52" s="298">
        <v>1</v>
      </c>
      <c r="D52" s="7">
        <v>48000</v>
      </c>
      <c r="E52" s="7">
        <f t="shared" si="1"/>
        <v>48000</v>
      </c>
      <c r="F52" s="301"/>
    </row>
    <row r="53" s="256" customFormat="1" ht="14" customHeight="1" spans="1:6">
      <c r="A53" s="300"/>
      <c r="B53" s="297" t="s">
        <v>14</v>
      </c>
      <c r="C53" s="298">
        <v>5</v>
      </c>
      <c r="D53" s="7">
        <v>24000</v>
      </c>
      <c r="E53" s="7">
        <f t="shared" si="1"/>
        <v>120000</v>
      </c>
      <c r="F53" s="301"/>
    </row>
    <row r="54" s="256" customFormat="1" ht="14" customHeight="1" spans="1:6">
      <c r="A54" s="300"/>
      <c r="B54" s="297" t="s">
        <v>28</v>
      </c>
      <c r="C54" s="298">
        <v>1</v>
      </c>
      <c r="D54" s="7">
        <v>49000</v>
      </c>
      <c r="E54" s="7">
        <f t="shared" si="1"/>
        <v>49000</v>
      </c>
      <c r="F54" s="301"/>
    </row>
    <row r="55" s="256" customFormat="1" ht="14" customHeight="1" spans="1:6">
      <c r="A55" s="300"/>
      <c r="B55" s="297" t="s">
        <v>34</v>
      </c>
      <c r="C55" s="298">
        <v>1</v>
      </c>
      <c r="D55" s="7">
        <v>35000</v>
      </c>
      <c r="E55" s="7">
        <f t="shared" si="1"/>
        <v>35000</v>
      </c>
      <c r="F55" s="301"/>
    </row>
    <row r="56" s="256" customFormat="1" ht="14" customHeight="1" spans="1:6">
      <c r="A56" s="302"/>
      <c r="B56" s="297" t="s">
        <v>35</v>
      </c>
      <c r="C56" s="298">
        <v>1</v>
      </c>
      <c r="D56" s="7">
        <v>25000</v>
      </c>
      <c r="E56" s="7">
        <f t="shared" si="1"/>
        <v>25000</v>
      </c>
      <c r="F56" s="277"/>
    </row>
    <row r="57" s="256" customFormat="1" ht="14" customHeight="1" spans="1:6">
      <c r="A57" s="296">
        <v>45968</v>
      </c>
      <c r="B57" s="297" t="s">
        <v>10</v>
      </c>
      <c r="C57" s="298">
        <v>6</v>
      </c>
      <c r="D57" s="7">
        <v>10000</v>
      </c>
      <c r="E57" s="7">
        <f t="shared" si="1"/>
        <v>60000</v>
      </c>
      <c r="F57" s="299">
        <f>SUM(E57:E71)</f>
        <v>851000</v>
      </c>
    </row>
    <row r="58" s="256" customFormat="1" ht="14" customHeight="1" spans="1:6">
      <c r="A58" s="300"/>
      <c r="B58" s="297" t="s">
        <v>23</v>
      </c>
      <c r="C58" s="298">
        <v>5</v>
      </c>
      <c r="D58" s="7">
        <v>20000</v>
      </c>
      <c r="E58" s="7">
        <f t="shared" si="1"/>
        <v>100000</v>
      </c>
      <c r="F58" s="301"/>
    </row>
    <row r="59" s="256" customFormat="1" ht="14" customHeight="1" spans="1:6">
      <c r="A59" s="300"/>
      <c r="B59" s="297" t="s">
        <v>18</v>
      </c>
      <c r="C59" s="298">
        <v>2</v>
      </c>
      <c r="D59" s="7">
        <v>75000</v>
      </c>
      <c r="E59" s="7">
        <f t="shared" si="1"/>
        <v>150000</v>
      </c>
      <c r="F59" s="301"/>
    </row>
    <row r="60" s="256" customFormat="1" ht="14" customHeight="1" spans="1:6">
      <c r="A60" s="300"/>
      <c r="B60" s="297" t="s">
        <v>21</v>
      </c>
      <c r="C60" s="298">
        <v>9.96</v>
      </c>
      <c r="D60" s="7">
        <v>15000</v>
      </c>
      <c r="E60" s="7">
        <v>149000</v>
      </c>
      <c r="F60" s="301"/>
    </row>
    <row r="61" s="256" customFormat="1" ht="14" customHeight="1" spans="1:6">
      <c r="A61" s="300"/>
      <c r="B61" s="297" t="s">
        <v>9</v>
      </c>
      <c r="C61" s="298">
        <v>0.5</v>
      </c>
      <c r="D61" s="7">
        <v>15000</v>
      </c>
      <c r="E61" s="7">
        <v>8000</v>
      </c>
      <c r="F61" s="301"/>
    </row>
    <row r="62" s="256" customFormat="1" ht="14" customHeight="1" spans="1:6">
      <c r="A62" s="300"/>
      <c r="B62" s="297" t="s">
        <v>24</v>
      </c>
      <c r="C62" s="298">
        <v>1</v>
      </c>
      <c r="D62" s="7">
        <v>15000</v>
      </c>
      <c r="E62" s="7">
        <f t="shared" si="1"/>
        <v>15000</v>
      </c>
      <c r="F62" s="301"/>
    </row>
    <row r="63" s="256" customFormat="1" ht="14" customHeight="1" spans="1:6">
      <c r="A63" s="300"/>
      <c r="B63" s="297" t="s">
        <v>30</v>
      </c>
      <c r="C63" s="298">
        <v>1</v>
      </c>
      <c r="D63" s="7">
        <v>30000</v>
      </c>
      <c r="E63" s="7">
        <f t="shared" si="1"/>
        <v>30000</v>
      </c>
      <c r="F63" s="301"/>
    </row>
    <row r="64" s="256" customFormat="1" ht="14" customHeight="1" spans="1:6">
      <c r="A64" s="300"/>
      <c r="B64" s="297" t="s">
        <v>25</v>
      </c>
      <c r="C64" s="298">
        <v>1</v>
      </c>
      <c r="D64" s="7">
        <v>48000</v>
      </c>
      <c r="E64" s="7">
        <f t="shared" si="1"/>
        <v>48000</v>
      </c>
      <c r="F64" s="301"/>
    </row>
    <row r="65" s="256" customFormat="1" ht="14" customHeight="1" spans="1:6">
      <c r="A65" s="300"/>
      <c r="B65" s="297" t="s">
        <v>8</v>
      </c>
      <c r="C65" s="298">
        <v>0.5</v>
      </c>
      <c r="D65" s="7">
        <v>30000</v>
      </c>
      <c r="E65" s="7">
        <f t="shared" si="1"/>
        <v>15000</v>
      </c>
      <c r="F65" s="301"/>
    </row>
    <row r="66" s="256" customFormat="1" ht="14" customHeight="1" spans="1:6">
      <c r="A66" s="300"/>
      <c r="B66" s="297" t="s">
        <v>20</v>
      </c>
      <c r="C66" s="298">
        <v>0.3</v>
      </c>
      <c r="D66" s="7">
        <v>35000</v>
      </c>
      <c r="E66" s="7">
        <v>11000</v>
      </c>
      <c r="F66" s="301"/>
    </row>
    <row r="67" s="256" customFormat="1" ht="14" customHeight="1" spans="1:6">
      <c r="A67" s="300"/>
      <c r="B67" s="297" t="s">
        <v>13</v>
      </c>
      <c r="C67" s="298">
        <v>0.25</v>
      </c>
      <c r="D67" s="7">
        <v>100000</v>
      </c>
      <c r="E67" s="7">
        <f t="shared" si="1"/>
        <v>25000</v>
      </c>
      <c r="F67" s="301"/>
    </row>
    <row r="68" s="256" customFormat="1" ht="14" customHeight="1" spans="1:6">
      <c r="A68" s="300"/>
      <c r="B68" s="297" t="s">
        <v>14</v>
      </c>
      <c r="C68" s="298">
        <v>4</v>
      </c>
      <c r="D68" s="7">
        <v>24000</v>
      </c>
      <c r="E68" s="7">
        <f t="shared" si="1"/>
        <v>96000</v>
      </c>
      <c r="F68" s="301"/>
    </row>
    <row r="69" s="256" customFormat="1" ht="14" customHeight="1" spans="1:6">
      <c r="A69" s="300"/>
      <c r="B69" s="297" t="s">
        <v>19</v>
      </c>
      <c r="C69" s="298">
        <v>2</v>
      </c>
      <c r="D69" s="7">
        <v>40000</v>
      </c>
      <c r="E69" s="7">
        <f t="shared" si="1"/>
        <v>80000</v>
      </c>
      <c r="F69" s="301"/>
    </row>
    <row r="70" s="256" customFormat="1" ht="14" customHeight="1" spans="1:6">
      <c r="A70" s="300"/>
      <c r="B70" s="297" t="s">
        <v>36</v>
      </c>
      <c r="C70" s="298">
        <v>1</v>
      </c>
      <c r="D70" s="7">
        <v>20000</v>
      </c>
      <c r="E70" s="7">
        <f t="shared" si="1"/>
        <v>20000</v>
      </c>
      <c r="F70" s="301"/>
    </row>
    <row r="71" s="256" customFormat="1" ht="14" customHeight="1" spans="1:6">
      <c r="A71" s="302"/>
      <c r="B71" s="297" t="s">
        <v>11</v>
      </c>
      <c r="C71" s="298">
        <v>1.16</v>
      </c>
      <c r="D71" s="7">
        <v>38000</v>
      </c>
      <c r="E71" s="7">
        <v>44000</v>
      </c>
      <c r="F71" s="277"/>
    </row>
    <row r="72" s="256" customFormat="1" ht="14" customHeight="1" spans="1:6">
      <c r="A72" s="296">
        <v>45969</v>
      </c>
      <c r="B72" s="297" t="s">
        <v>10</v>
      </c>
      <c r="C72" s="298">
        <v>6</v>
      </c>
      <c r="D72" s="7">
        <v>10000</v>
      </c>
      <c r="E72" s="7">
        <f>SUM(C72*D72)</f>
        <v>60000</v>
      </c>
      <c r="F72" s="299">
        <f>-SUM(E72:E83)</f>
        <v>-624000</v>
      </c>
    </row>
    <row r="73" s="256" customFormat="1" ht="14" customHeight="1" spans="1:6">
      <c r="A73" s="300"/>
      <c r="B73" s="297" t="s">
        <v>23</v>
      </c>
      <c r="C73" s="298">
        <v>3</v>
      </c>
      <c r="D73" s="7">
        <v>20000</v>
      </c>
      <c r="E73" s="7">
        <f>SUM(C73*D73)</f>
        <v>60000</v>
      </c>
      <c r="F73" s="301"/>
    </row>
    <row r="74" s="256" customFormat="1" ht="14" customHeight="1" spans="1:8">
      <c r="A74" s="300"/>
      <c r="B74" s="297" t="s">
        <v>18</v>
      </c>
      <c r="C74" s="298">
        <v>2</v>
      </c>
      <c r="D74" s="7">
        <v>75000</v>
      </c>
      <c r="E74" s="7">
        <f>SUM(C74*D74)</f>
        <v>150000</v>
      </c>
      <c r="F74" s="301"/>
      <c r="H74" s="278"/>
    </row>
    <row r="75" s="256" customFormat="1" ht="14" customHeight="1" spans="1:6">
      <c r="A75" s="300"/>
      <c r="B75" s="297" t="s">
        <v>9</v>
      </c>
      <c r="C75" s="298">
        <v>0.3</v>
      </c>
      <c r="D75" s="7">
        <v>15000</v>
      </c>
      <c r="E75" s="7">
        <v>5000</v>
      </c>
      <c r="F75" s="301"/>
    </row>
    <row r="76" s="256" customFormat="1" ht="14" customHeight="1" spans="1:6">
      <c r="A76" s="300"/>
      <c r="B76" s="297" t="s">
        <v>24</v>
      </c>
      <c r="C76" s="298">
        <v>0.5</v>
      </c>
      <c r="D76" s="7">
        <v>15000</v>
      </c>
      <c r="E76" s="7">
        <v>8000</v>
      </c>
      <c r="F76" s="301"/>
    </row>
    <row r="77" s="256" customFormat="1" ht="14" customHeight="1" spans="1:6">
      <c r="A77" s="300"/>
      <c r="B77" s="297" t="s">
        <v>30</v>
      </c>
      <c r="C77" s="298">
        <v>1</v>
      </c>
      <c r="D77" s="7">
        <v>30000</v>
      </c>
      <c r="E77" s="7">
        <f>SUM(C77*D77)</f>
        <v>30000</v>
      </c>
      <c r="F77" s="301"/>
    </row>
    <row r="78" s="256" customFormat="1" ht="14" customHeight="1" spans="1:6">
      <c r="A78" s="300"/>
      <c r="B78" s="297" t="s">
        <v>25</v>
      </c>
      <c r="C78" s="298">
        <v>1.14</v>
      </c>
      <c r="D78" s="7">
        <v>48000</v>
      </c>
      <c r="E78" s="7">
        <v>55000</v>
      </c>
      <c r="F78" s="301"/>
    </row>
    <row r="79" s="256" customFormat="1" ht="14" customHeight="1" spans="1:6">
      <c r="A79" s="300"/>
      <c r="B79" s="297" t="s">
        <v>8</v>
      </c>
      <c r="C79" s="298">
        <v>0.5</v>
      </c>
      <c r="D79" s="7">
        <v>30000</v>
      </c>
      <c r="E79" s="7">
        <f>SUM(C79*D79)</f>
        <v>15000</v>
      </c>
      <c r="F79" s="301"/>
    </row>
    <row r="80" s="256" customFormat="1" ht="14" customHeight="1" spans="1:6">
      <c r="A80" s="300"/>
      <c r="B80" s="297" t="s">
        <v>13</v>
      </c>
      <c r="C80" s="298">
        <v>0.25</v>
      </c>
      <c r="D80" s="7">
        <v>100000</v>
      </c>
      <c r="E80" s="7">
        <f>SUM(C80*D80)</f>
        <v>25000</v>
      </c>
      <c r="F80" s="301"/>
    </row>
    <row r="81" s="256" customFormat="1" ht="14" customHeight="1" spans="1:6">
      <c r="A81" s="300"/>
      <c r="B81" s="305" t="s">
        <v>14</v>
      </c>
      <c r="C81" s="306">
        <v>4</v>
      </c>
      <c r="D81" s="7">
        <v>24000</v>
      </c>
      <c r="E81" s="7">
        <f>SUM(C81*D81)</f>
        <v>96000</v>
      </c>
      <c r="F81" s="301"/>
    </row>
    <row r="82" s="256" customFormat="1" ht="14" customHeight="1" spans="1:6">
      <c r="A82" s="300"/>
      <c r="B82" s="305" t="s">
        <v>19</v>
      </c>
      <c r="C82" s="306">
        <v>1</v>
      </c>
      <c r="D82" s="7">
        <v>40000</v>
      </c>
      <c r="E82" s="7">
        <f>SUM(C82*D82)</f>
        <v>40000</v>
      </c>
      <c r="F82" s="301"/>
    </row>
    <row r="83" s="256" customFormat="1" ht="14" customHeight="1" spans="1:6">
      <c r="A83" s="302"/>
      <c r="B83" s="305" t="s">
        <v>36</v>
      </c>
      <c r="C83" s="306">
        <v>4</v>
      </c>
      <c r="D83" s="7">
        <v>20000</v>
      </c>
      <c r="E83" s="7">
        <f>SUM(C83*D83)</f>
        <v>80000</v>
      </c>
      <c r="F83" s="277"/>
    </row>
    <row r="84" s="256" customFormat="1" ht="14" customHeight="1" spans="1:6">
      <c r="A84" s="296">
        <v>45970</v>
      </c>
      <c r="B84" s="305" t="s">
        <v>10</v>
      </c>
      <c r="C84" s="306">
        <v>10</v>
      </c>
      <c r="D84" s="7">
        <v>10000</v>
      </c>
      <c r="E84" s="7">
        <f t="shared" ref="E84:E90" si="2">SUM(C84*D84)</f>
        <v>100000</v>
      </c>
      <c r="F84" s="299">
        <f>SUM(E84:E90)</f>
        <v>510000</v>
      </c>
    </row>
    <row r="85" s="256" customFormat="1" ht="14" customHeight="1" spans="1:6">
      <c r="A85" s="300"/>
      <c r="B85" s="305" t="s">
        <v>23</v>
      </c>
      <c r="C85" s="306">
        <v>3</v>
      </c>
      <c r="D85" s="7">
        <v>20000</v>
      </c>
      <c r="E85" s="7">
        <f t="shared" si="2"/>
        <v>60000</v>
      </c>
      <c r="F85" s="301"/>
    </row>
    <row r="86" s="256" customFormat="1" ht="14" customHeight="1" spans="1:6">
      <c r="A86" s="300"/>
      <c r="B86" s="305" t="s">
        <v>18</v>
      </c>
      <c r="C86" s="306">
        <v>2</v>
      </c>
      <c r="D86" s="7">
        <v>75000</v>
      </c>
      <c r="E86" s="7">
        <f t="shared" si="2"/>
        <v>150000</v>
      </c>
      <c r="F86" s="301"/>
    </row>
    <row r="87" s="256" customFormat="1" ht="14" customHeight="1" spans="1:6">
      <c r="A87" s="300"/>
      <c r="B87" s="305" t="s">
        <v>9</v>
      </c>
      <c r="C87" s="306">
        <v>0.3</v>
      </c>
      <c r="D87" s="7">
        <v>15000</v>
      </c>
      <c r="E87" s="7">
        <v>5000</v>
      </c>
      <c r="F87" s="301"/>
    </row>
    <row r="88" s="256" customFormat="1" ht="14" customHeight="1" spans="1:6">
      <c r="A88" s="300"/>
      <c r="B88" s="305" t="s">
        <v>13</v>
      </c>
      <c r="C88" s="306">
        <v>0.5</v>
      </c>
      <c r="D88" s="7">
        <v>100000</v>
      </c>
      <c r="E88" s="7">
        <f t="shared" si="2"/>
        <v>50000</v>
      </c>
      <c r="F88" s="301"/>
    </row>
    <row r="89" s="256" customFormat="1" ht="14" customHeight="1" spans="1:6">
      <c r="A89" s="300"/>
      <c r="B89" s="305" t="s">
        <v>14</v>
      </c>
      <c r="C89" s="306">
        <v>4</v>
      </c>
      <c r="D89" s="7">
        <v>24000</v>
      </c>
      <c r="E89" s="7">
        <f t="shared" si="2"/>
        <v>96000</v>
      </c>
      <c r="F89" s="301"/>
    </row>
    <row r="90" s="256" customFormat="1" ht="14" customHeight="1" spans="1:6">
      <c r="A90" s="302"/>
      <c r="B90" s="305" t="s">
        <v>28</v>
      </c>
      <c r="C90" s="306">
        <v>1</v>
      </c>
      <c r="D90" s="7">
        <v>49000</v>
      </c>
      <c r="E90" s="7">
        <f t="shared" si="2"/>
        <v>49000</v>
      </c>
      <c r="F90" s="277"/>
    </row>
    <row r="91" s="256" customFormat="1" ht="14" customHeight="1" spans="1:6">
      <c r="A91" s="296">
        <v>45971</v>
      </c>
      <c r="B91" s="305" t="s">
        <v>10</v>
      </c>
      <c r="C91" s="306">
        <v>15</v>
      </c>
      <c r="D91" s="7">
        <v>10000</v>
      </c>
      <c r="E91" s="7">
        <f t="shared" ref="E91:E105" si="3">SUM(C91*D91)</f>
        <v>150000</v>
      </c>
      <c r="F91" s="299">
        <f>SUM(E91:E105)</f>
        <v>1024000</v>
      </c>
    </row>
    <row r="92" s="256" customFormat="1" ht="14" customHeight="1" spans="1:6">
      <c r="A92" s="300"/>
      <c r="B92" s="305" t="s">
        <v>23</v>
      </c>
      <c r="C92" s="306">
        <v>4</v>
      </c>
      <c r="D92" s="7">
        <v>20000</v>
      </c>
      <c r="E92" s="7">
        <f t="shared" si="3"/>
        <v>80000</v>
      </c>
      <c r="F92" s="301"/>
    </row>
    <row r="93" s="256" customFormat="1" ht="14" customHeight="1" spans="1:6">
      <c r="A93" s="300"/>
      <c r="B93" s="305" t="s">
        <v>7</v>
      </c>
      <c r="C93" s="306">
        <v>2</v>
      </c>
      <c r="D93" s="7">
        <v>65000</v>
      </c>
      <c r="E93" s="7">
        <f t="shared" si="3"/>
        <v>130000</v>
      </c>
      <c r="F93" s="301"/>
    </row>
    <row r="94" s="256" customFormat="1" ht="14" customHeight="1" spans="1:6">
      <c r="A94" s="300"/>
      <c r="B94" s="305" t="s">
        <v>9</v>
      </c>
      <c r="C94" s="306">
        <v>0.3</v>
      </c>
      <c r="D94" s="7">
        <v>15000</v>
      </c>
      <c r="E94" s="7">
        <v>5000</v>
      </c>
      <c r="F94" s="301"/>
    </row>
    <row r="95" s="256" customFormat="1" ht="14" customHeight="1" spans="1:6">
      <c r="A95" s="300"/>
      <c r="B95" s="305" t="s">
        <v>24</v>
      </c>
      <c r="C95" s="306">
        <v>1</v>
      </c>
      <c r="D95" s="7">
        <v>15000</v>
      </c>
      <c r="E95" s="7">
        <f t="shared" si="3"/>
        <v>15000</v>
      </c>
      <c r="F95" s="301"/>
    </row>
    <row r="96" s="256" customFormat="1" ht="14" customHeight="1" spans="1:6">
      <c r="A96" s="300"/>
      <c r="B96" s="305" t="s">
        <v>30</v>
      </c>
      <c r="C96" s="306">
        <v>1.07</v>
      </c>
      <c r="D96" s="7">
        <v>30000</v>
      </c>
      <c r="E96" s="7">
        <v>32000</v>
      </c>
      <c r="F96" s="301"/>
    </row>
    <row r="97" s="256" customFormat="1" ht="14" customHeight="1" spans="1:6">
      <c r="A97" s="300"/>
      <c r="B97" s="305" t="s">
        <v>27</v>
      </c>
      <c r="C97" s="306">
        <v>0.2</v>
      </c>
      <c r="D97" s="7">
        <v>60000</v>
      </c>
      <c r="E97" s="7">
        <f t="shared" si="3"/>
        <v>12000</v>
      </c>
      <c r="F97" s="301"/>
    </row>
    <row r="98" s="256" customFormat="1" ht="14" customHeight="1" spans="1:6">
      <c r="A98" s="300"/>
      <c r="B98" s="305" t="s">
        <v>12</v>
      </c>
      <c r="C98" s="306">
        <v>1</v>
      </c>
      <c r="D98" s="7">
        <v>48000</v>
      </c>
      <c r="E98" s="7">
        <f t="shared" si="3"/>
        <v>48000</v>
      </c>
      <c r="F98" s="301"/>
    </row>
    <row r="99" s="256" customFormat="1" ht="14" customHeight="1" spans="1:6">
      <c r="A99" s="300"/>
      <c r="B99" s="305" t="s">
        <v>8</v>
      </c>
      <c r="C99" s="306">
        <v>0.5</v>
      </c>
      <c r="D99" s="7">
        <v>30000</v>
      </c>
      <c r="E99" s="7">
        <f t="shared" si="3"/>
        <v>15000</v>
      </c>
      <c r="F99" s="301"/>
    </row>
    <row r="100" s="256" customFormat="1" ht="14" customHeight="1" spans="1:6">
      <c r="A100" s="300"/>
      <c r="B100" s="305" t="s">
        <v>11</v>
      </c>
      <c r="C100" s="306">
        <v>2</v>
      </c>
      <c r="D100" s="7">
        <v>38000</v>
      </c>
      <c r="E100" s="7">
        <f t="shared" si="3"/>
        <v>76000</v>
      </c>
      <c r="F100" s="301"/>
    </row>
    <row r="101" s="256" customFormat="1" ht="14" customHeight="1" spans="1:6">
      <c r="A101" s="300"/>
      <c r="B101" s="305" t="s">
        <v>22</v>
      </c>
      <c r="C101" s="306">
        <v>1.08</v>
      </c>
      <c r="D101" s="7">
        <v>38000</v>
      </c>
      <c r="E101" s="7">
        <v>41000</v>
      </c>
      <c r="F101" s="301"/>
    </row>
    <row r="102" s="256" customFormat="1" ht="14" customHeight="1" spans="1:6">
      <c r="A102" s="300"/>
      <c r="B102" s="305" t="s">
        <v>13</v>
      </c>
      <c r="C102" s="306">
        <v>0.5</v>
      </c>
      <c r="D102" s="7">
        <v>100000</v>
      </c>
      <c r="E102" s="7">
        <f t="shared" si="3"/>
        <v>50000</v>
      </c>
      <c r="F102" s="301"/>
    </row>
    <row r="103" s="256" customFormat="1" ht="14" customHeight="1" spans="1:6">
      <c r="A103" s="300"/>
      <c r="B103" s="305" t="s">
        <v>14</v>
      </c>
      <c r="C103" s="306">
        <v>10</v>
      </c>
      <c r="D103" s="7">
        <v>24000</v>
      </c>
      <c r="E103" s="7">
        <f t="shared" si="3"/>
        <v>240000</v>
      </c>
      <c r="F103" s="301"/>
    </row>
    <row r="104" s="256" customFormat="1" ht="14" customHeight="1" spans="1:6">
      <c r="A104" s="300"/>
      <c r="B104" s="305" t="s">
        <v>19</v>
      </c>
      <c r="C104" s="306">
        <v>1</v>
      </c>
      <c r="D104" s="7">
        <v>40000</v>
      </c>
      <c r="E104" s="7">
        <f t="shared" si="3"/>
        <v>40000</v>
      </c>
      <c r="F104" s="301"/>
    </row>
    <row r="105" s="256" customFormat="1" ht="14" customHeight="1" spans="1:6">
      <c r="A105" s="302"/>
      <c r="B105" s="305" t="s">
        <v>31</v>
      </c>
      <c r="C105" s="306">
        <v>2</v>
      </c>
      <c r="D105" s="7">
        <v>45000</v>
      </c>
      <c r="E105" s="7">
        <f t="shared" si="3"/>
        <v>90000</v>
      </c>
      <c r="F105" s="277"/>
    </row>
    <row r="106" s="256" customFormat="1" ht="14" customHeight="1" spans="1:6">
      <c r="A106" s="296">
        <v>45971</v>
      </c>
      <c r="B106" s="305" t="s">
        <v>10</v>
      </c>
      <c r="C106" s="306">
        <v>10</v>
      </c>
      <c r="D106" s="7">
        <v>10000</v>
      </c>
      <c r="E106" s="7">
        <f t="shared" ref="E106:E124" si="4">SUM(C106*D106)</f>
        <v>100000</v>
      </c>
      <c r="F106" s="299">
        <f>SUM(E106:E121)</f>
        <v>981000</v>
      </c>
    </row>
    <row r="107" s="256" customFormat="1" ht="14" customHeight="1" spans="1:6">
      <c r="A107" s="300"/>
      <c r="B107" s="305" t="s">
        <v>23</v>
      </c>
      <c r="C107" s="306">
        <v>2</v>
      </c>
      <c r="D107" s="7">
        <v>20000</v>
      </c>
      <c r="E107" s="7">
        <f t="shared" si="4"/>
        <v>40000</v>
      </c>
      <c r="F107" s="301"/>
    </row>
    <row r="108" s="256" customFormat="1" ht="14" customHeight="1" spans="1:6">
      <c r="A108" s="300"/>
      <c r="B108" s="305" t="s">
        <v>7</v>
      </c>
      <c r="C108" s="306">
        <v>2</v>
      </c>
      <c r="D108" s="7">
        <v>75000</v>
      </c>
      <c r="E108" s="7">
        <f t="shared" si="4"/>
        <v>150000</v>
      </c>
      <c r="F108" s="301"/>
    </row>
    <row r="109" s="256" customFormat="1" ht="14" customHeight="1" spans="1:6">
      <c r="A109" s="300"/>
      <c r="B109" s="305" t="s">
        <v>9</v>
      </c>
      <c r="C109" s="306">
        <v>0.3</v>
      </c>
      <c r="D109" s="7">
        <v>15000</v>
      </c>
      <c r="E109" s="7">
        <v>5000</v>
      </c>
      <c r="F109" s="301"/>
    </row>
    <row r="110" s="256" customFormat="1" ht="14" customHeight="1" spans="1:6">
      <c r="A110" s="300"/>
      <c r="B110" s="305" t="s">
        <v>24</v>
      </c>
      <c r="C110" s="306">
        <v>1.16</v>
      </c>
      <c r="D110" s="7">
        <v>15000</v>
      </c>
      <c r="E110" s="7">
        <v>17000</v>
      </c>
      <c r="F110" s="301"/>
    </row>
    <row r="111" s="256" customFormat="1" ht="14" customHeight="1" spans="1:6">
      <c r="A111" s="300"/>
      <c r="B111" s="305" t="s">
        <v>30</v>
      </c>
      <c r="C111" s="306">
        <v>1</v>
      </c>
      <c r="D111" s="7">
        <v>30000</v>
      </c>
      <c r="E111" s="7">
        <f t="shared" si="4"/>
        <v>30000</v>
      </c>
      <c r="F111" s="301"/>
    </row>
    <row r="112" s="256" customFormat="1" ht="14" customHeight="1" spans="1:6">
      <c r="A112" s="300"/>
      <c r="B112" s="305" t="s">
        <v>27</v>
      </c>
      <c r="C112" s="306">
        <v>0.2</v>
      </c>
      <c r="D112" s="7">
        <v>60000</v>
      </c>
      <c r="E112" s="7">
        <f t="shared" si="4"/>
        <v>12000</v>
      </c>
      <c r="F112" s="301"/>
    </row>
    <row r="113" s="256" customFormat="1" ht="14" customHeight="1" spans="1:6">
      <c r="A113" s="300"/>
      <c r="B113" s="305" t="s">
        <v>12</v>
      </c>
      <c r="C113" s="306">
        <v>1</v>
      </c>
      <c r="D113" s="7">
        <v>48000</v>
      </c>
      <c r="E113" s="7">
        <f t="shared" si="4"/>
        <v>48000</v>
      </c>
      <c r="F113" s="301"/>
    </row>
    <row r="114" s="256" customFormat="1" ht="14" customHeight="1" spans="1:6">
      <c r="A114" s="300"/>
      <c r="B114" s="305" t="s">
        <v>8</v>
      </c>
      <c r="C114" s="306">
        <v>0.5</v>
      </c>
      <c r="D114" s="7">
        <v>30000</v>
      </c>
      <c r="E114" s="7">
        <f t="shared" si="4"/>
        <v>15000</v>
      </c>
      <c r="F114" s="301"/>
    </row>
    <row r="115" s="256" customFormat="1" ht="14" customHeight="1" spans="1:6">
      <c r="A115" s="300"/>
      <c r="B115" s="305" t="s">
        <v>11</v>
      </c>
      <c r="C115" s="306">
        <v>2.265</v>
      </c>
      <c r="D115" s="7">
        <v>38000</v>
      </c>
      <c r="E115" s="7">
        <v>86000</v>
      </c>
      <c r="F115" s="301"/>
    </row>
    <row r="116" s="256" customFormat="1" ht="14" customHeight="1" spans="1:6">
      <c r="A116" s="300"/>
      <c r="B116" s="305" t="s">
        <v>22</v>
      </c>
      <c r="C116" s="306">
        <v>1.2</v>
      </c>
      <c r="D116" s="7">
        <v>38000</v>
      </c>
      <c r="E116" s="7">
        <v>46000</v>
      </c>
      <c r="F116" s="301"/>
    </row>
    <row r="117" s="256" customFormat="1" ht="14" customHeight="1" spans="1:6">
      <c r="A117" s="300"/>
      <c r="B117" s="305" t="s">
        <v>13</v>
      </c>
      <c r="C117" s="306">
        <v>0.5</v>
      </c>
      <c r="D117" s="7">
        <v>100000</v>
      </c>
      <c r="E117" s="7">
        <f t="shared" si="4"/>
        <v>50000</v>
      </c>
      <c r="F117" s="301"/>
    </row>
    <row r="118" s="256" customFormat="1" ht="14" customHeight="1" spans="1:6">
      <c r="A118" s="300"/>
      <c r="B118" s="305" t="s">
        <v>14</v>
      </c>
      <c r="C118" s="306">
        <v>10</v>
      </c>
      <c r="D118" s="7">
        <v>24000</v>
      </c>
      <c r="E118" s="7">
        <f t="shared" si="4"/>
        <v>240000</v>
      </c>
      <c r="F118" s="301"/>
    </row>
    <row r="119" s="256" customFormat="1" ht="14" customHeight="1" spans="1:6">
      <c r="A119" s="300"/>
      <c r="B119" s="305" t="s">
        <v>19</v>
      </c>
      <c r="C119" s="306">
        <v>1</v>
      </c>
      <c r="D119" s="7">
        <v>40000</v>
      </c>
      <c r="E119" s="7">
        <f t="shared" si="4"/>
        <v>40000</v>
      </c>
      <c r="F119" s="301"/>
    </row>
    <row r="120" s="256" customFormat="1" ht="14" customHeight="1" spans="1:6">
      <c r="A120" s="300"/>
      <c r="B120" s="305" t="s">
        <v>31</v>
      </c>
      <c r="C120" s="306">
        <v>1.155</v>
      </c>
      <c r="D120" s="7">
        <v>45000</v>
      </c>
      <c r="E120" s="7">
        <v>52000</v>
      </c>
      <c r="F120" s="301"/>
    </row>
    <row r="121" s="256" customFormat="1" ht="14" customHeight="1" spans="1:6">
      <c r="A121" s="302"/>
      <c r="B121" s="305" t="s">
        <v>10</v>
      </c>
      <c r="C121" s="306">
        <v>5</v>
      </c>
      <c r="D121" s="7">
        <v>10000</v>
      </c>
      <c r="E121" s="7">
        <f t="shared" si="4"/>
        <v>50000</v>
      </c>
      <c r="F121" s="277"/>
    </row>
    <row r="122" s="256" customFormat="1" ht="14" customHeight="1" spans="1:6">
      <c r="A122" s="307">
        <v>45971</v>
      </c>
      <c r="B122" s="305" t="s">
        <v>28</v>
      </c>
      <c r="C122" s="306">
        <v>4</v>
      </c>
      <c r="D122" s="7">
        <v>49000</v>
      </c>
      <c r="E122" s="7">
        <f t="shared" si="4"/>
        <v>196000</v>
      </c>
      <c r="F122" s="268">
        <f>SUM(E122)</f>
        <v>196000</v>
      </c>
    </row>
    <row r="123" s="256" customFormat="1" ht="14" customHeight="1" spans="1:7">
      <c r="A123" s="307">
        <v>45977</v>
      </c>
      <c r="B123" s="305" t="s">
        <v>10</v>
      </c>
      <c r="C123" s="306">
        <v>8</v>
      </c>
      <c r="D123" s="7">
        <v>10000</v>
      </c>
      <c r="E123" s="7">
        <f t="shared" si="4"/>
        <v>80000</v>
      </c>
      <c r="F123" s="7">
        <f>SUM(E123:E127)</f>
        <v>389000</v>
      </c>
      <c r="G123" s="278"/>
    </row>
    <row r="124" s="256" customFormat="1" spans="1:6">
      <c r="A124" s="307"/>
      <c r="B124" s="305" t="s">
        <v>23</v>
      </c>
      <c r="C124" s="306">
        <v>3</v>
      </c>
      <c r="D124" s="7">
        <v>25000</v>
      </c>
      <c r="E124" s="7">
        <f t="shared" si="4"/>
        <v>75000</v>
      </c>
      <c r="F124" s="7"/>
    </row>
    <row r="125" s="256" customFormat="1" spans="1:6">
      <c r="A125" s="307"/>
      <c r="B125" s="305" t="s">
        <v>7</v>
      </c>
      <c r="C125" s="306">
        <v>2.18</v>
      </c>
      <c r="D125" s="7">
        <v>75000</v>
      </c>
      <c r="E125" s="7">
        <v>164000</v>
      </c>
      <c r="F125" s="7"/>
    </row>
    <row r="126" s="256" customFormat="1" spans="1:6">
      <c r="A126" s="307"/>
      <c r="B126" s="305" t="s">
        <v>34</v>
      </c>
      <c r="C126" s="306">
        <v>1</v>
      </c>
      <c r="D126" s="7">
        <v>35000</v>
      </c>
      <c r="E126" s="7">
        <f>SUM(C126*D126)</f>
        <v>35000</v>
      </c>
      <c r="F126" s="7"/>
    </row>
    <row r="127" s="256" customFormat="1" spans="1:6">
      <c r="A127" s="307"/>
      <c r="B127" s="305" t="s">
        <v>17</v>
      </c>
      <c r="C127" s="306">
        <v>1</v>
      </c>
      <c r="D127" s="7">
        <v>35000</v>
      </c>
      <c r="E127" s="7">
        <f>SUM(C127*D127)</f>
        <v>35000</v>
      </c>
      <c r="F127" s="7"/>
    </row>
    <row r="128" s="256" customFormat="1" spans="1:6">
      <c r="A128" s="300">
        <v>45978</v>
      </c>
      <c r="B128" s="308" t="s">
        <v>30</v>
      </c>
      <c r="C128" s="309">
        <v>2</v>
      </c>
      <c r="D128" s="277">
        <v>30000</v>
      </c>
      <c r="E128" s="7">
        <f t="shared" ref="E128:E134" si="5">SUM(C128*D128)</f>
        <v>60000</v>
      </c>
      <c r="F128" s="299">
        <f>SUM(E128:E134)</f>
        <v>573000</v>
      </c>
    </row>
    <row r="129" s="256" customFormat="1" spans="1:6">
      <c r="A129" s="300"/>
      <c r="B129" s="305" t="s">
        <v>7</v>
      </c>
      <c r="C129" s="306">
        <v>2</v>
      </c>
      <c r="D129" s="7">
        <v>75000</v>
      </c>
      <c r="E129" s="7">
        <f t="shared" si="5"/>
        <v>150000</v>
      </c>
      <c r="F129" s="301"/>
    </row>
    <row r="130" s="256" customFormat="1" spans="1:6">
      <c r="A130" s="300"/>
      <c r="B130" s="305" t="s">
        <v>6</v>
      </c>
      <c r="C130" s="306">
        <v>4</v>
      </c>
      <c r="D130" s="7">
        <v>25000</v>
      </c>
      <c r="E130" s="7">
        <f t="shared" si="5"/>
        <v>100000</v>
      </c>
      <c r="F130" s="301"/>
    </row>
    <row r="131" s="256" customFormat="1" spans="1:6">
      <c r="A131" s="300"/>
      <c r="B131" s="305" t="s">
        <v>11</v>
      </c>
      <c r="C131" s="306">
        <v>2.065</v>
      </c>
      <c r="D131" s="7">
        <v>38000</v>
      </c>
      <c r="E131" s="7">
        <v>78000</v>
      </c>
      <c r="F131" s="301"/>
    </row>
    <row r="132" s="256" customFormat="1" spans="1:6">
      <c r="A132" s="300"/>
      <c r="B132" s="305" t="s">
        <v>24</v>
      </c>
      <c r="C132" s="306">
        <v>2.2</v>
      </c>
      <c r="D132" s="7">
        <v>15000</v>
      </c>
      <c r="E132" s="7">
        <f t="shared" si="5"/>
        <v>33000</v>
      </c>
      <c r="F132" s="301"/>
    </row>
    <row r="133" s="256" customFormat="1" spans="1:6">
      <c r="A133" s="300"/>
      <c r="B133" s="305" t="s">
        <v>19</v>
      </c>
      <c r="C133" s="306">
        <v>2</v>
      </c>
      <c r="D133" s="7">
        <v>40000</v>
      </c>
      <c r="E133" s="7">
        <f t="shared" si="5"/>
        <v>80000</v>
      </c>
      <c r="F133" s="301"/>
    </row>
    <row r="134" s="256" customFormat="1" spans="1:6">
      <c r="A134" s="302"/>
      <c r="B134" s="305" t="s">
        <v>14</v>
      </c>
      <c r="C134" s="306">
        <v>3</v>
      </c>
      <c r="D134" s="7">
        <v>24000</v>
      </c>
      <c r="E134" s="7">
        <f t="shared" si="5"/>
        <v>72000</v>
      </c>
      <c r="F134" s="277"/>
    </row>
    <row r="135" s="256" customFormat="1" spans="1:6">
      <c r="A135" s="296">
        <v>45979</v>
      </c>
      <c r="B135" s="305" t="s">
        <v>7</v>
      </c>
      <c r="C135" s="306">
        <v>2.17</v>
      </c>
      <c r="D135" s="7">
        <v>75000</v>
      </c>
      <c r="E135" s="7">
        <v>163000</v>
      </c>
      <c r="F135" s="299">
        <f>SUM(E135:E142)</f>
        <v>414000</v>
      </c>
    </row>
    <row r="136" s="256" customFormat="1" spans="1:6">
      <c r="A136" s="300"/>
      <c r="B136" s="305" t="s">
        <v>6</v>
      </c>
      <c r="C136" s="306">
        <v>2</v>
      </c>
      <c r="D136" s="7">
        <v>20000</v>
      </c>
      <c r="E136" s="7">
        <f t="shared" ref="E135:E142" si="6">SUM(C136*D136)</f>
        <v>40000</v>
      </c>
      <c r="F136" s="301"/>
    </row>
    <row r="137" s="256" customFormat="1" spans="1:6">
      <c r="A137" s="300"/>
      <c r="B137" s="305" t="s">
        <v>8</v>
      </c>
      <c r="C137" s="306">
        <v>0.5</v>
      </c>
      <c r="D137" s="7">
        <v>30000</v>
      </c>
      <c r="E137" s="7">
        <f t="shared" si="6"/>
        <v>15000</v>
      </c>
      <c r="F137" s="301"/>
    </row>
    <row r="138" s="256" customFormat="1" spans="1:6">
      <c r="A138" s="300"/>
      <c r="B138" s="305" t="s">
        <v>13</v>
      </c>
      <c r="C138" s="306">
        <v>0.5</v>
      </c>
      <c r="D138" s="7">
        <v>100000</v>
      </c>
      <c r="E138" s="7">
        <f t="shared" si="6"/>
        <v>50000</v>
      </c>
      <c r="F138" s="301"/>
    </row>
    <row r="139" s="256" customFormat="1" spans="1:6">
      <c r="A139" s="300"/>
      <c r="B139" s="305" t="s">
        <v>37</v>
      </c>
      <c r="C139" s="306">
        <v>6</v>
      </c>
      <c r="D139" s="7">
        <v>10000</v>
      </c>
      <c r="E139" s="7">
        <f t="shared" si="6"/>
        <v>60000</v>
      </c>
      <c r="F139" s="301"/>
    </row>
    <row r="140" s="256" customFormat="1" spans="1:6">
      <c r="A140" s="300"/>
      <c r="B140" s="305" t="s">
        <v>20</v>
      </c>
      <c r="C140" s="306">
        <v>0.5</v>
      </c>
      <c r="D140" s="7">
        <v>35000</v>
      </c>
      <c r="E140" s="7">
        <v>18000</v>
      </c>
      <c r="F140" s="301"/>
    </row>
    <row r="141" s="256" customFormat="1" spans="1:6">
      <c r="A141" s="300"/>
      <c r="B141" s="305" t="s">
        <v>27</v>
      </c>
      <c r="C141" s="306">
        <v>0.3</v>
      </c>
      <c r="D141" s="7">
        <v>60000</v>
      </c>
      <c r="E141" s="7">
        <f t="shared" si="6"/>
        <v>18000</v>
      </c>
      <c r="F141" s="301"/>
    </row>
    <row r="142" s="256" customFormat="1" spans="1:6">
      <c r="A142" s="302"/>
      <c r="B142" s="305" t="s">
        <v>35</v>
      </c>
      <c r="C142" s="306">
        <v>2</v>
      </c>
      <c r="D142" s="7">
        <v>25000</v>
      </c>
      <c r="E142" s="7">
        <f t="shared" si="6"/>
        <v>50000</v>
      </c>
      <c r="F142" s="277"/>
    </row>
    <row r="143" s="256" customFormat="1" spans="1:6">
      <c r="A143" s="296">
        <v>45980</v>
      </c>
      <c r="B143" s="305" t="s">
        <v>21</v>
      </c>
      <c r="C143" s="306">
        <v>3.99</v>
      </c>
      <c r="D143" s="7">
        <v>15000</v>
      </c>
      <c r="E143" s="7">
        <v>60000</v>
      </c>
      <c r="F143" s="299">
        <f>SUM(E143:E149)</f>
        <v>600000</v>
      </c>
    </row>
    <row r="144" s="256" customFormat="1" spans="1:6">
      <c r="A144" s="300"/>
      <c r="B144" s="305" t="s">
        <v>37</v>
      </c>
      <c r="C144" s="306">
        <v>10</v>
      </c>
      <c r="D144" s="7">
        <v>10000</v>
      </c>
      <c r="E144" s="7">
        <f t="shared" ref="E143:E149" si="7">SUM(C144*D144)</f>
        <v>100000</v>
      </c>
      <c r="F144" s="301"/>
    </row>
    <row r="145" s="256" customFormat="1" spans="1:6">
      <c r="A145" s="300"/>
      <c r="B145" s="305" t="s">
        <v>30</v>
      </c>
      <c r="C145" s="306">
        <v>1</v>
      </c>
      <c r="D145" s="7">
        <v>30000</v>
      </c>
      <c r="E145" s="7">
        <f t="shared" si="7"/>
        <v>30000</v>
      </c>
      <c r="F145" s="301"/>
    </row>
    <row r="146" s="256" customFormat="1" spans="1:6">
      <c r="A146" s="300"/>
      <c r="B146" s="305" t="s">
        <v>25</v>
      </c>
      <c r="C146" s="306">
        <v>2</v>
      </c>
      <c r="D146" s="7">
        <v>48000</v>
      </c>
      <c r="E146" s="7">
        <f t="shared" si="7"/>
        <v>96000</v>
      </c>
      <c r="F146" s="301"/>
    </row>
    <row r="147" s="256" customFormat="1" spans="1:6">
      <c r="A147" s="300"/>
      <c r="B147" s="305" t="s">
        <v>14</v>
      </c>
      <c r="C147" s="306">
        <v>4</v>
      </c>
      <c r="D147" s="7">
        <v>24000</v>
      </c>
      <c r="E147" s="7">
        <f t="shared" si="7"/>
        <v>96000</v>
      </c>
      <c r="F147" s="301"/>
    </row>
    <row r="148" s="256" customFormat="1" spans="1:6">
      <c r="A148" s="300"/>
      <c r="B148" s="305" t="s">
        <v>19</v>
      </c>
      <c r="C148" s="306">
        <v>3</v>
      </c>
      <c r="D148" s="7">
        <v>40000</v>
      </c>
      <c r="E148" s="7">
        <f t="shared" si="7"/>
        <v>120000</v>
      </c>
      <c r="F148" s="301"/>
    </row>
    <row r="149" s="256" customFormat="1" spans="1:6">
      <c r="A149" s="302"/>
      <c r="B149" s="305" t="s">
        <v>28</v>
      </c>
      <c r="C149" s="306">
        <v>2</v>
      </c>
      <c r="D149" s="7">
        <v>49000</v>
      </c>
      <c r="E149" s="7">
        <f t="shared" si="7"/>
        <v>98000</v>
      </c>
      <c r="F149" s="277"/>
    </row>
    <row r="150" s="256" customFormat="1" spans="1:6">
      <c r="A150" s="296">
        <v>45981</v>
      </c>
      <c r="B150" s="305" t="s">
        <v>21</v>
      </c>
      <c r="C150" s="306">
        <v>4.655</v>
      </c>
      <c r="D150" s="7">
        <v>15000</v>
      </c>
      <c r="E150" s="7">
        <v>70000</v>
      </c>
      <c r="F150" s="299">
        <f>SUM(E150:E159)</f>
        <v>602000</v>
      </c>
    </row>
    <row r="151" s="256" customFormat="1" spans="1:6">
      <c r="A151" s="300"/>
      <c r="B151" s="305" t="s">
        <v>37</v>
      </c>
      <c r="C151" s="306">
        <v>6</v>
      </c>
      <c r="D151" s="7">
        <v>10000</v>
      </c>
      <c r="E151" s="7">
        <f t="shared" ref="E150:E159" si="8">SUM(C151*D151)</f>
        <v>60000</v>
      </c>
      <c r="F151" s="301"/>
    </row>
    <row r="152" s="256" customFormat="1" spans="1:6">
      <c r="A152" s="300"/>
      <c r="B152" s="305" t="s">
        <v>13</v>
      </c>
      <c r="C152" s="306">
        <v>0.5</v>
      </c>
      <c r="D152" s="7">
        <v>100000</v>
      </c>
      <c r="E152" s="7">
        <f t="shared" si="8"/>
        <v>50000</v>
      </c>
      <c r="F152" s="301"/>
    </row>
    <row r="153" s="256" customFormat="1" spans="1:6">
      <c r="A153" s="300"/>
      <c r="B153" s="305" t="s">
        <v>6</v>
      </c>
      <c r="C153" s="306">
        <v>1</v>
      </c>
      <c r="D153" s="7">
        <v>20000</v>
      </c>
      <c r="E153" s="7">
        <f t="shared" si="8"/>
        <v>20000</v>
      </c>
      <c r="F153" s="301"/>
    </row>
    <row r="154" s="256" customFormat="1" spans="1:6">
      <c r="A154" s="300"/>
      <c r="B154" s="305" t="s">
        <v>7</v>
      </c>
      <c r="C154" s="306">
        <v>1</v>
      </c>
      <c r="D154" s="7">
        <v>75000</v>
      </c>
      <c r="E154" s="7">
        <f t="shared" si="8"/>
        <v>75000</v>
      </c>
      <c r="F154" s="301"/>
    </row>
    <row r="155" s="256" customFormat="1" spans="1:6">
      <c r="A155" s="300"/>
      <c r="B155" s="305" t="s">
        <v>33</v>
      </c>
      <c r="C155" s="306">
        <v>4</v>
      </c>
      <c r="D155" s="7">
        <v>20000</v>
      </c>
      <c r="E155" s="7">
        <f t="shared" si="8"/>
        <v>80000</v>
      </c>
      <c r="F155" s="301"/>
    </row>
    <row r="156" s="256" customFormat="1" spans="1:6">
      <c r="A156" s="300"/>
      <c r="B156" s="305" t="s">
        <v>36</v>
      </c>
      <c r="C156" s="306">
        <v>6</v>
      </c>
      <c r="D156" s="7">
        <v>20000</v>
      </c>
      <c r="E156" s="7">
        <f t="shared" si="8"/>
        <v>120000</v>
      </c>
      <c r="F156" s="301"/>
    </row>
    <row r="157" s="256" customFormat="1" spans="1:6">
      <c r="A157" s="300"/>
      <c r="B157" s="305" t="s">
        <v>38</v>
      </c>
      <c r="C157" s="306">
        <v>1</v>
      </c>
      <c r="D157" s="7">
        <v>95000</v>
      </c>
      <c r="E157" s="7">
        <f t="shared" si="8"/>
        <v>95000</v>
      </c>
      <c r="F157" s="301"/>
    </row>
    <row r="158" s="256" customFormat="1" spans="1:6">
      <c r="A158" s="300"/>
      <c r="B158" s="305" t="s">
        <v>30</v>
      </c>
      <c r="C158" s="306">
        <v>1</v>
      </c>
      <c r="D158" s="7">
        <v>30000</v>
      </c>
      <c r="E158" s="7">
        <f t="shared" si="8"/>
        <v>30000</v>
      </c>
      <c r="F158" s="301"/>
    </row>
    <row r="159" s="256" customFormat="1" spans="1:6">
      <c r="A159" s="302"/>
      <c r="B159" s="305" t="s">
        <v>39</v>
      </c>
      <c r="C159" s="306">
        <v>0.1</v>
      </c>
      <c r="D159" s="7">
        <v>20000</v>
      </c>
      <c r="E159" s="7">
        <f t="shared" si="8"/>
        <v>2000</v>
      </c>
      <c r="F159" s="277"/>
    </row>
    <row r="160" s="256" customFormat="1" spans="1:6">
      <c r="A160" s="296">
        <v>45982</v>
      </c>
      <c r="B160" s="305" t="s">
        <v>21</v>
      </c>
      <c r="C160" s="306">
        <v>7.535</v>
      </c>
      <c r="D160" s="7">
        <v>15000</v>
      </c>
      <c r="E160" s="7">
        <v>113000</v>
      </c>
      <c r="F160" s="299">
        <f>SUM(E160:E173)</f>
        <v>1058000</v>
      </c>
    </row>
    <row r="161" s="256" customFormat="1" spans="1:6">
      <c r="A161" s="300"/>
      <c r="B161" s="305" t="s">
        <v>37</v>
      </c>
      <c r="C161" s="306">
        <v>10</v>
      </c>
      <c r="D161" s="7">
        <v>10000</v>
      </c>
      <c r="E161" s="7">
        <f t="shared" ref="E160:E173" si="9">SUM(C161*D161)</f>
        <v>100000</v>
      </c>
      <c r="F161" s="301"/>
    </row>
    <row r="162" s="256" customFormat="1" spans="1:6">
      <c r="A162" s="300"/>
      <c r="B162" s="305" t="s">
        <v>7</v>
      </c>
      <c r="C162" s="306">
        <v>3</v>
      </c>
      <c r="D162" s="7">
        <v>75000</v>
      </c>
      <c r="E162" s="7">
        <f t="shared" si="9"/>
        <v>225000</v>
      </c>
      <c r="F162" s="301"/>
    </row>
    <row r="163" s="256" customFormat="1" spans="1:6">
      <c r="A163" s="300"/>
      <c r="B163" s="305" t="s">
        <v>6</v>
      </c>
      <c r="C163" s="306">
        <v>4</v>
      </c>
      <c r="D163" s="7">
        <v>20000</v>
      </c>
      <c r="E163" s="7">
        <f t="shared" si="9"/>
        <v>80000</v>
      </c>
      <c r="F163" s="301"/>
    </row>
    <row r="164" s="256" customFormat="1" spans="1:6">
      <c r="A164" s="300"/>
      <c r="B164" s="305" t="s">
        <v>24</v>
      </c>
      <c r="C164" s="306">
        <v>1</v>
      </c>
      <c r="D164" s="7">
        <v>15000</v>
      </c>
      <c r="E164" s="7">
        <f t="shared" si="9"/>
        <v>15000</v>
      </c>
      <c r="F164" s="301"/>
    </row>
    <row r="165" s="256" customFormat="1" spans="1:6">
      <c r="A165" s="300"/>
      <c r="B165" s="305" t="s">
        <v>20</v>
      </c>
      <c r="C165" s="306">
        <v>1</v>
      </c>
      <c r="D165" s="7">
        <v>35000</v>
      </c>
      <c r="E165" s="7">
        <f t="shared" si="9"/>
        <v>35000</v>
      </c>
      <c r="F165" s="301"/>
    </row>
    <row r="166" s="256" customFormat="1" spans="1:6">
      <c r="A166" s="300"/>
      <c r="B166" s="305" t="s">
        <v>40</v>
      </c>
      <c r="C166" s="306">
        <v>0.2</v>
      </c>
      <c r="D166" s="7">
        <v>50000</v>
      </c>
      <c r="E166" s="7">
        <f t="shared" si="9"/>
        <v>10000</v>
      </c>
      <c r="F166" s="301"/>
    </row>
    <row r="167" s="256" customFormat="1" spans="1:6">
      <c r="A167" s="300"/>
      <c r="B167" s="305" t="s">
        <v>13</v>
      </c>
      <c r="C167" s="306">
        <v>0.75</v>
      </c>
      <c r="D167" s="7">
        <v>100000</v>
      </c>
      <c r="E167" s="7">
        <f t="shared" si="9"/>
        <v>75000</v>
      </c>
      <c r="F167" s="301"/>
    </row>
    <row r="168" s="256" customFormat="1" spans="1:6">
      <c r="A168" s="300"/>
      <c r="B168" s="305" t="s">
        <v>11</v>
      </c>
      <c r="C168" s="306">
        <v>2.25</v>
      </c>
      <c r="D168" s="7">
        <v>38000</v>
      </c>
      <c r="E168" s="7">
        <v>86000</v>
      </c>
      <c r="F168" s="301"/>
    </row>
    <row r="169" s="256" customFormat="1" spans="1:6">
      <c r="A169" s="300"/>
      <c r="B169" s="305" t="s">
        <v>25</v>
      </c>
      <c r="C169" s="306">
        <v>3</v>
      </c>
      <c r="D169" s="7">
        <v>48000</v>
      </c>
      <c r="E169" s="7">
        <f t="shared" si="9"/>
        <v>144000</v>
      </c>
      <c r="F169" s="301"/>
    </row>
    <row r="170" s="256" customFormat="1" spans="1:6">
      <c r="A170" s="300"/>
      <c r="B170" s="305" t="s">
        <v>14</v>
      </c>
      <c r="C170" s="306">
        <v>4</v>
      </c>
      <c r="D170" s="7">
        <v>24000</v>
      </c>
      <c r="E170" s="7">
        <f t="shared" si="9"/>
        <v>96000</v>
      </c>
      <c r="F170" s="301"/>
    </row>
    <row r="171" s="256" customFormat="1" spans="1:6">
      <c r="A171" s="300"/>
      <c r="B171" s="305" t="s">
        <v>28</v>
      </c>
      <c r="C171" s="306">
        <v>1</v>
      </c>
      <c r="D171" s="7">
        <v>49000</v>
      </c>
      <c r="E171" s="7">
        <f t="shared" si="9"/>
        <v>49000</v>
      </c>
      <c r="F171" s="301"/>
    </row>
    <row r="172" s="256" customFormat="1" spans="1:6">
      <c r="A172" s="300"/>
      <c r="B172" s="305" t="s">
        <v>41</v>
      </c>
      <c r="C172" s="306">
        <v>0.1</v>
      </c>
      <c r="D172" s="7">
        <v>120000</v>
      </c>
      <c r="E172" s="7">
        <f t="shared" si="9"/>
        <v>12000</v>
      </c>
      <c r="F172" s="301"/>
    </row>
    <row r="173" s="256" customFormat="1" spans="1:6">
      <c r="A173" s="302"/>
      <c r="B173" s="305" t="s">
        <v>42</v>
      </c>
      <c r="C173" s="306">
        <v>0.1</v>
      </c>
      <c r="D173" s="7">
        <v>180000</v>
      </c>
      <c r="E173" s="7">
        <f t="shared" si="9"/>
        <v>18000</v>
      </c>
      <c r="F173" s="277"/>
    </row>
    <row r="174" s="256" customFormat="1" ht="15.75" spans="1:6">
      <c r="A174" s="307"/>
      <c r="B174" s="305"/>
      <c r="C174" s="306"/>
      <c r="D174" s="7"/>
      <c r="E174" s="7"/>
      <c r="F174" s="268"/>
    </row>
    <row r="175" s="256" customFormat="1" ht="15.75" spans="1:6">
      <c r="A175" s="307"/>
      <c r="B175" s="305"/>
      <c r="C175" s="306"/>
      <c r="D175" s="7"/>
      <c r="E175" s="7"/>
      <c r="F175" s="268"/>
    </row>
    <row r="176" s="256" customFormat="1" ht="15.75" spans="1:6">
      <c r="A176" s="307"/>
      <c r="B176" s="305"/>
      <c r="C176" s="306"/>
      <c r="D176" s="7"/>
      <c r="E176" s="7"/>
      <c r="F176" s="268"/>
    </row>
    <row r="177" s="256" customFormat="1" ht="15.75" spans="1:6">
      <c r="A177" s="307"/>
      <c r="B177" s="305"/>
      <c r="C177" s="306"/>
      <c r="D177" s="7"/>
      <c r="E177" s="7"/>
      <c r="F177" s="268"/>
    </row>
    <row r="178" s="256" customFormat="1" ht="15.75" spans="1:6">
      <c r="A178" s="307"/>
      <c r="B178" s="305"/>
      <c r="C178" s="306"/>
      <c r="D178" s="7"/>
      <c r="E178" s="7"/>
      <c r="F178" s="268"/>
    </row>
    <row r="179" s="256" customFormat="1" ht="15.75" spans="1:6">
      <c r="A179" s="307"/>
      <c r="B179" s="305"/>
      <c r="C179" s="306"/>
      <c r="D179" s="7"/>
      <c r="E179" s="7"/>
      <c r="F179" s="268"/>
    </row>
    <row r="180" s="256" customFormat="1" ht="15.75" spans="1:6">
      <c r="A180" s="307"/>
      <c r="B180" s="305"/>
      <c r="C180" s="306"/>
      <c r="D180" s="7"/>
      <c r="E180" s="7"/>
      <c r="F180" s="268"/>
    </row>
    <row r="181" s="256" customFormat="1" ht="15.75" spans="1:6">
      <c r="A181" s="307"/>
      <c r="B181" s="305"/>
      <c r="C181" s="306"/>
      <c r="D181" s="7"/>
      <c r="E181" s="7"/>
      <c r="F181" s="268"/>
    </row>
    <row r="182" s="256" customFormat="1" ht="15.75" spans="1:6">
      <c r="A182" s="307"/>
      <c r="B182" s="305"/>
      <c r="C182" s="306"/>
      <c r="D182" s="7"/>
      <c r="E182" s="7"/>
      <c r="F182" s="268"/>
    </row>
    <row r="183" s="256" customFormat="1" ht="15.75" spans="1:6">
      <c r="A183" s="307"/>
      <c r="B183" s="305"/>
      <c r="C183" s="306"/>
      <c r="D183" s="7"/>
      <c r="E183" s="7"/>
      <c r="F183" s="268"/>
    </row>
    <row r="184" s="256" customFormat="1" ht="15.75" spans="1:6">
      <c r="A184" s="307"/>
      <c r="B184" s="305"/>
      <c r="C184" s="306"/>
      <c r="D184" s="7"/>
      <c r="E184" s="7"/>
      <c r="F184" s="268"/>
    </row>
    <row r="185" s="256" customFormat="1" ht="15.75" spans="1:6">
      <c r="A185" s="307"/>
      <c r="B185" s="305"/>
      <c r="C185" s="306"/>
      <c r="D185" s="7"/>
      <c r="E185" s="7"/>
      <c r="F185" s="268"/>
    </row>
    <row r="186" s="256" customFormat="1" ht="15.75" spans="1:6">
      <c r="A186" s="307"/>
      <c r="B186" s="305"/>
      <c r="C186" s="306"/>
      <c r="D186" s="7"/>
      <c r="E186" s="7"/>
      <c r="F186" s="268"/>
    </row>
    <row r="187" s="256" customFormat="1" ht="15.75" spans="1:6">
      <c r="A187" s="307"/>
      <c r="B187" s="305"/>
      <c r="C187" s="306"/>
      <c r="D187" s="7"/>
      <c r="E187" s="7"/>
      <c r="F187" s="268"/>
    </row>
    <row r="188" s="256" customFormat="1" ht="15.75" spans="1:6">
      <c r="A188" s="300"/>
      <c r="B188" s="308"/>
      <c r="C188" s="309"/>
      <c r="D188" s="277"/>
      <c r="E188" s="7"/>
      <c r="F188" s="268"/>
    </row>
    <row r="189" s="256" customFormat="1" ht="15.75" spans="1:6">
      <c r="A189" s="300"/>
      <c r="B189" s="305"/>
      <c r="C189" s="306"/>
      <c r="D189" s="7"/>
      <c r="E189" s="7"/>
      <c r="F189" s="268"/>
    </row>
    <row r="190" s="256" customFormat="1" ht="15.75" spans="1:6">
      <c r="A190" s="300"/>
      <c r="B190" s="305"/>
      <c r="C190" s="306"/>
      <c r="D190" s="7"/>
      <c r="E190" s="7"/>
      <c r="F190" s="268"/>
    </row>
    <row r="191" s="256" customFormat="1" ht="15.75" spans="1:6">
      <c r="A191" s="300"/>
      <c r="B191" s="305"/>
      <c r="C191" s="306"/>
      <c r="D191" s="7"/>
      <c r="E191" s="7"/>
      <c r="F191" s="268"/>
    </row>
    <row r="192" s="256" customFormat="1" ht="15.75" spans="1:6">
      <c r="A192" s="300"/>
      <c r="B192" s="305"/>
      <c r="C192" s="306"/>
      <c r="D192" s="7"/>
      <c r="E192" s="7"/>
      <c r="F192" s="268"/>
    </row>
    <row r="193" s="256" customFormat="1" ht="15.75" spans="1:6">
      <c r="A193" s="300"/>
      <c r="B193" s="305"/>
      <c r="C193" s="306"/>
      <c r="D193" s="7"/>
      <c r="E193" s="7"/>
      <c r="F193" s="268"/>
    </row>
    <row r="194" s="256" customFormat="1" ht="15.75" spans="1:6">
      <c r="A194" s="300"/>
      <c r="B194" s="305"/>
      <c r="C194" s="306"/>
      <c r="D194" s="7"/>
      <c r="E194" s="7"/>
      <c r="F194" s="268"/>
    </row>
    <row r="195" s="256" customFormat="1" ht="15.75" spans="1:6">
      <c r="A195" s="300"/>
      <c r="B195" s="305"/>
      <c r="C195" s="306"/>
      <c r="D195" s="7"/>
      <c r="E195" s="7"/>
      <c r="F195" s="268"/>
    </row>
    <row r="196" s="256" customFormat="1" ht="15.75" spans="1:6">
      <c r="A196" s="300"/>
      <c r="B196" s="305"/>
      <c r="C196" s="306"/>
      <c r="D196" s="7"/>
      <c r="E196" s="7"/>
      <c r="F196" s="268"/>
    </row>
    <row r="197" s="256" customFormat="1" ht="15.75" spans="1:6">
      <c r="A197" s="300"/>
      <c r="B197" s="305"/>
      <c r="C197" s="306"/>
      <c r="D197" s="7"/>
      <c r="E197" s="7"/>
      <c r="F197" s="268"/>
    </row>
    <row r="198" s="256" customFormat="1" ht="15.75" spans="1:6">
      <c r="A198" s="300"/>
      <c r="B198" s="305"/>
      <c r="C198" s="306"/>
      <c r="D198" s="7"/>
      <c r="E198" s="7"/>
      <c r="F198" s="268"/>
    </row>
    <row r="199" s="256" customFormat="1" ht="15.75" spans="1:6">
      <c r="A199" s="302"/>
      <c r="B199" s="305"/>
      <c r="C199" s="306"/>
      <c r="D199" s="7"/>
      <c r="E199" s="7"/>
      <c r="F199" s="268"/>
    </row>
    <row r="200" s="256" customFormat="1" ht="15.75" spans="1:6">
      <c r="A200" s="296"/>
      <c r="B200" s="305"/>
      <c r="C200" s="306"/>
      <c r="D200" s="7"/>
      <c r="E200" s="7"/>
      <c r="F200" s="268"/>
    </row>
    <row r="201" s="256" customFormat="1" ht="15.75" spans="1:6">
      <c r="A201" s="300"/>
      <c r="B201" s="305"/>
      <c r="C201" s="306"/>
      <c r="D201" s="7"/>
      <c r="E201" s="7"/>
      <c r="F201" s="268"/>
    </row>
    <row r="202" s="256" customFormat="1" ht="15.75" spans="1:6">
      <c r="A202" s="300"/>
      <c r="B202" s="305"/>
      <c r="C202" s="306"/>
      <c r="D202" s="7"/>
      <c r="E202" s="7"/>
      <c r="F202" s="268"/>
    </row>
    <row r="203" s="256" customFormat="1" ht="15.75" spans="1:6">
      <c r="A203" s="300"/>
      <c r="B203" s="305"/>
      <c r="C203" s="306"/>
      <c r="D203" s="7"/>
      <c r="E203" s="7"/>
      <c r="F203" s="268"/>
    </row>
    <row r="204" s="256" customFormat="1" ht="15.75" spans="1:6">
      <c r="A204" s="300"/>
      <c r="B204" s="305"/>
      <c r="C204" s="306"/>
      <c r="D204" s="7"/>
      <c r="E204" s="7"/>
      <c r="F204" s="268"/>
    </row>
    <row r="205" s="256" customFormat="1" ht="15.75" spans="1:6">
      <c r="A205" s="300"/>
      <c r="B205" s="305"/>
      <c r="C205" s="306"/>
      <c r="D205" s="7"/>
      <c r="E205" s="7"/>
      <c r="F205" s="268"/>
    </row>
    <row r="206" s="256" customFormat="1" ht="15.75" spans="1:6">
      <c r="A206" s="300"/>
      <c r="B206" s="305"/>
      <c r="C206" s="306"/>
      <c r="D206" s="7"/>
      <c r="E206" s="7"/>
      <c r="F206" s="268"/>
    </row>
    <row r="207" s="256" customFormat="1" ht="15.75" spans="1:6">
      <c r="A207" s="300"/>
      <c r="B207" s="305"/>
      <c r="C207" s="306"/>
      <c r="D207" s="7"/>
      <c r="E207" s="7"/>
      <c r="F207" s="268"/>
    </row>
    <row r="208" s="256" customFormat="1" ht="15.75" spans="1:6">
      <c r="A208" s="300"/>
      <c r="B208" s="305"/>
      <c r="C208" s="306"/>
      <c r="D208" s="7"/>
      <c r="E208" s="7"/>
      <c r="F208" s="268"/>
    </row>
    <row r="209" s="256" customFormat="1" ht="15.75" spans="1:6">
      <c r="A209" s="302"/>
      <c r="B209" s="305"/>
      <c r="C209" s="306"/>
      <c r="D209" s="7"/>
      <c r="E209" s="7"/>
      <c r="F209" s="268"/>
    </row>
    <row r="210" s="256" customFormat="1" ht="15.75" spans="1:6">
      <c r="A210" s="296"/>
      <c r="B210" s="305"/>
      <c r="C210" s="306"/>
      <c r="D210" s="7"/>
      <c r="E210" s="7"/>
      <c r="F210" s="268"/>
    </row>
    <row r="211" s="256" customFormat="1" ht="15.75" spans="1:6">
      <c r="A211" s="300"/>
      <c r="B211" s="305"/>
      <c r="C211" s="306"/>
      <c r="D211" s="7"/>
      <c r="E211" s="7"/>
      <c r="F211" s="268"/>
    </row>
    <row r="212" s="256" customFormat="1" ht="15.75" spans="1:6">
      <c r="A212" s="300"/>
      <c r="B212" s="305"/>
      <c r="C212" s="306"/>
      <c r="D212" s="7"/>
      <c r="E212" s="7"/>
      <c r="F212" s="268"/>
    </row>
    <row r="213" s="256" customFormat="1" ht="15.75" spans="1:6">
      <c r="A213" s="300"/>
      <c r="B213" s="305"/>
      <c r="C213" s="306"/>
      <c r="D213" s="7"/>
      <c r="E213" s="7"/>
      <c r="F213" s="268"/>
    </row>
    <row r="214" s="256" customFormat="1" ht="15.75" spans="1:6">
      <c r="A214" s="300"/>
      <c r="B214" s="305"/>
      <c r="C214" s="306"/>
      <c r="D214" s="7"/>
      <c r="E214" s="7"/>
      <c r="F214" s="268"/>
    </row>
    <row r="215" s="256" customFormat="1" ht="15.75" spans="1:6">
      <c r="A215" s="300"/>
      <c r="B215" s="305"/>
      <c r="C215" s="306"/>
      <c r="D215" s="7"/>
      <c r="E215" s="7"/>
      <c r="F215" s="268"/>
    </row>
    <row r="216" s="256" customFormat="1" ht="15.75" spans="1:6">
      <c r="A216" s="300"/>
      <c r="B216" s="305"/>
      <c r="C216" s="306"/>
      <c r="D216" s="7"/>
      <c r="E216" s="7"/>
      <c r="F216" s="268"/>
    </row>
    <row r="217" s="256" customFormat="1" ht="15.75" spans="1:6">
      <c r="A217" s="300"/>
      <c r="B217" s="305"/>
      <c r="C217" s="306"/>
      <c r="D217" s="7"/>
      <c r="E217" s="7"/>
      <c r="F217" s="268"/>
    </row>
    <row r="218" s="256" customFormat="1" ht="15.75" spans="1:6">
      <c r="A218" s="300"/>
      <c r="B218" s="305"/>
      <c r="C218" s="306"/>
      <c r="D218" s="7"/>
      <c r="E218" s="7"/>
      <c r="F218" s="268"/>
    </row>
    <row r="219" s="256" customFormat="1" ht="15.75" spans="1:6">
      <c r="A219" s="300"/>
      <c r="B219" s="305"/>
      <c r="C219" s="306"/>
      <c r="D219" s="7"/>
      <c r="E219" s="7"/>
      <c r="F219" s="268"/>
    </row>
    <row r="220" s="256" customFormat="1" ht="15.75" spans="1:6">
      <c r="A220" s="300"/>
      <c r="B220" s="305"/>
      <c r="C220" s="306"/>
      <c r="D220" s="7"/>
      <c r="E220" s="7"/>
      <c r="F220" s="268"/>
    </row>
    <row r="221" s="256" customFormat="1" ht="15.75" spans="1:6">
      <c r="A221" s="300"/>
      <c r="B221" s="305"/>
      <c r="C221" s="306"/>
      <c r="D221" s="7"/>
      <c r="E221" s="7"/>
      <c r="F221" s="268"/>
    </row>
    <row r="222" s="256" customFormat="1" ht="15.75" spans="1:6">
      <c r="A222" s="302"/>
      <c r="B222" s="305"/>
      <c r="C222" s="306"/>
      <c r="D222" s="7"/>
      <c r="E222" s="7"/>
      <c r="F222" s="268"/>
    </row>
    <row r="223" s="256" customFormat="1" ht="15.75" spans="1:6">
      <c r="A223" s="296"/>
      <c r="B223" s="305"/>
      <c r="C223" s="306"/>
      <c r="D223" s="7"/>
      <c r="E223" s="7"/>
      <c r="F223" s="268"/>
    </row>
    <row r="224" s="256" customFormat="1" ht="15.75" spans="1:6">
      <c r="A224" s="300"/>
      <c r="B224" s="305"/>
      <c r="C224" s="306"/>
      <c r="D224" s="7"/>
      <c r="E224" s="7"/>
      <c r="F224" s="268"/>
    </row>
    <row r="225" s="256" customFormat="1" ht="15.75" spans="1:6">
      <c r="A225" s="300"/>
      <c r="B225" s="305"/>
      <c r="C225" s="306"/>
      <c r="D225" s="7"/>
      <c r="E225" s="7"/>
      <c r="F225" s="268"/>
    </row>
    <row r="226" s="256" customFormat="1" ht="15.75" spans="1:6">
      <c r="A226" s="300"/>
      <c r="B226" s="305"/>
      <c r="C226" s="306"/>
      <c r="D226" s="7"/>
      <c r="E226" s="7"/>
      <c r="F226" s="268"/>
    </row>
    <row r="227" s="256" customFormat="1" ht="15.75" spans="1:6">
      <c r="A227" s="300"/>
      <c r="B227" s="305"/>
      <c r="C227" s="306"/>
      <c r="D227" s="7"/>
      <c r="E227" s="7"/>
      <c r="F227" s="268"/>
    </row>
    <row r="228" s="256" customFormat="1" ht="15.75" spans="1:6">
      <c r="A228" s="300"/>
      <c r="B228" s="305"/>
      <c r="C228" s="306"/>
      <c r="D228" s="7"/>
      <c r="E228" s="7"/>
      <c r="F228" s="268"/>
    </row>
    <row r="229" s="256" customFormat="1" ht="15.75" spans="1:6">
      <c r="A229" s="300"/>
      <c r="B229" s="305"/>
      <c r="C229" s="306"/>
      <c r="D229" s="7"/>
      <c r="E229" s="7"/>
      <c r="F229" s="268"/>
    </row>
    <row r="230" s="256" customFormat="1" ht="15.75" spans="1:6">
      <c r="A230" s="300"/>
      <c r="B230" s="305"/>
      <c r="C230" s="306"/>
      <c r="D230" s="7"/>
      <c r="E230" s="7"/>
      <c r="F230" s="268"/>
    </row>
    <row r="231" s="256" customFormat="1" ht="15.75" spans="1:6">
      <c r="A231" s="302"/>
      <c r="B231" s="305"/>
      <c r="C231" s="306"/>
      <c r="D231" s="7"/>
      <c r="E231" s="7"/>
      <c r="F231" s="268"/>
    </row>
    <row r="232" s="256" customFormat="1" ht="15.75" spans="1:6">
      <c r="A232" s="296"/>
      <c r="B232" s="305"/>
      <c r="C232" s="306"/>
      <c r="D232" s="7"/>
      <c r="E232" s="7"/>
      <c r="F232" s="268"/>
    </row>
    <row r="233" s="256" customFormat="1" ht="15.75" spans="1:6">
      <c r="A233" s="300"/>
      <c r="B233" s="305"/>
      <c r="C233" s="306"/>
      <c r="D233" s="7"/>
      <c r="E233" s="7"/>
      <c r="F233" s="268"/>
    </row>
    <row r="234" s="256" customFormat="1" ht="15.75" spans="1:6">
      <c r="A234" s="300"/>
      <c r="B234" s="305"/>
      <c r="C234" s="306"/>
      <c r="D234" s="7"/>
      <c r="E234" s="7"/>
      <c r="F234" s="268"/>
    </row>
    <row r="235" s="256" customFormat="1" ht="15.75" spans="1:6">
      <c r="A235" s="300"/>
      <c r="B235" s="305"/>
      <c r="C235" s="306"/>
      <c r="D235" s="7"/>
      <c r="E235" s="7"/>
      <c r="F235" s="268"/>
    </row>
    <row r="236" s="256" customFormat="1" ht="15.75" spans="1:6">
      <c r="A236" s="300"/>
      <c r="B236" s="305"/>
      <c r="C236" s="306"/>
      <c r="D236" s="7"/>
      <c r="E236" s="7"/>
      <c r="F236" s="268"/>
    </row>
    <row r="237" s="256" customFormat="1" ht="15.75" spans="1:6">
      <c r="A237" s="302"/>
      <c r="B237" s="305"/>
      <c r="C237" s="306"/>
      <c r="D237" s="7"/>
      <c r="E237" s="7"/>
      <c r="F237" s="268"/>
    </row>
    <row r="238" s="256" customFormat="1" ht="15.75" spans="1:6">
      <c r="A238" s="296"/>
      <c r="B238" s="305"/>
      <c r="C238" s="306"/>
      <c r="D238" s="7"/>
      <c r="E238" s="7"/>
      <c r="F238" s="268"/>
    </row>
    <row r="239" s="256" customFormat="1" ht="15.75" spans="1:6">
      <c r="A239" s="300"/>
      <c r="B239" s="305"/>
      <c r="C239" s="306"/>
      <c r="D239" s="7"/>
      <c r="E239" s="7"/>
      <c r="F239" s="268"/>
    </row>
    <row r="240" s="256" customFormat="1" ht="15.75" spans="1:6">
      <c r="A240" s="300"/>
      <c r="B240" s="305"/>
      <c r="C240" s="306"/>
      <c r="D240" s="7"/>
      <c r="E240" s="7"/>
      <c r="F240" s="268"/>
    </row>
    <row r="241" s="256" customFormat="1" ht="15.75" spans="1:6">
      <c r="A241" s="300"/>
      <c r="B241" s="305"/>
      <c r="C241" s="306"/>
      <c r="D241" s="7"/>
      <c r="E241" s="7"/>
      <c r="F241" s="268"/>
    </row>
    <row r="242" s="256" customFormat="1" ht="15.75" spans="1:6">
      <c r="A242" s="300"/>
      <c r="B242" s="305"/>
      <c r="C242" s="306"/>
      <c r="D242" s="7"/>
      <c r="E242" s="7"/>
      <c r="F242" s="268"/>
    </row>
    <row r="243" s="256" customFormat="1" ht="15.75" spans="1:6">
      <c r="A243" s="300"/>
      <c r="B243" s="305"/>
      <c r="C243" s="306"/>
      <c r="D243" s="7"/>
      <c r="E243" s="7"/>
      <c r="F243" s="268"/>
    </row>
    <row r="244" s="256" customFormat="1" ht="15.75" spans="1:6">
      <c r="A244" s="300"/>
      <c r="B244" s="305"/>
      <c r="C244" s="306"/>
      <c r="D244" s="7"/>
      <c r="E244" s="7"/>
      <c r="F244" s="268"/>
    </row>
    <row r="245" s="256" customFormat="1" ht="15.75" spans="1:6">
      <c r="A245" s="300"/>
      <c r="B245" s="305"/>
      <c r="C245" s="306"/>
      <c r="D245" s="7"/>
      <c r="E245" s="7"/>
      <c r="F245" s="268"/>
    </row>
    <row r="246" s="256" customFormat="1" ht="15.75" spans="1:6">
      <c r="A246" s="302"/>
      <c r="B246" s="305"/>
      <c r="C246" s="306"/>
      <c r="D246" s="7"/>
      <c r="E246" s="7"/>
      <c r="F246" s="268"/>
    </row>
    <row r="247" s="256" customFormat="1" ht="15.75" spans="1:6">
      <c r="A247" s="307"/>
      <c r="B247" s="305"/>
      <c r="C247" s="306"/>
      <c r="D247" s="7"/>
      <c r="E247" s="7"/>
      <c r="F247" s="268"/>
    </row>
    <row r="248" s="256" customFormat="1" ht="15.75" spans="1:6">
      <c r="A248" s="307"/>
      <c r="B248" s="305"/>
      <c r="C248" s="306"/>
      <c r="D248" s="7"/>
      <c r="E248" s="7"/>
      <c r="F248" s="268"/>
    </row>
    <row r="249" s="256" customFormat="1" ht="15.75" spans="1:6">
      <c r="A249" s="307"/>
      <c r="B249" s="305"/>
      <c r="C249" s="306"/>
      <c r="D249" s="7"/>
      <c r="E249" s="7"/>
      <c r="F249" s="268"/>
    </row>
    <row r="250" s="256" customFormat="1" ht="15.75" spans="1:6">
      <c r="A250" s="307"/>
      <c r="B250" s="305"/>
      <c r="C250" s="306"/>
      <c r="D250" s="7"/>
      <c r="E250" s="7"/>
      <c r="F250" s="268"/>
    </row>
    <row r="251" s="256" customFormat="1" ht="15.75" spans="1:6">
      <c r="A251" s="307"/>
      <c r="B251" s="305"/>
      <c r="C251" s="306"/>
      <c r="D251" s="7"/>
      <c r="E251" s="7"/>
      <c r="F251" s="268"/>
    </row>
    <row r="252" s="256" customFormat="1" ht="15.75" spans="1:6">
      <c r="A252" s="307"/>
      <c r="B252" s="305"/>
      <c r="C252" s="306"/>
      <c r="D252" s="7"/>
      <c r="E252" s="7"/>
      <c r="F252" s="268"/>
    </row>
    <row r="253" s="256" customFormat="1" ht="15.75" spans="1:6">
      <c r="A253" s="307"/>
      <c r="B253" s="305"/>
      <c r="C253" s="306"/>
      <c r="D253" s="7"/>
      <c r="E253" s="7"/>
      <c r="F253" s="268"/>
    </row>
    <row r="254" s="256" customFormat="1" ht="15.75" spans="1:6">
      <c r="A254" s="307"/>
      <c r="B254" s="305"/>
      <c r="C254" s="306"/>
      <c r="D254" s="7"/>
      <c r="E254" s="7"/>
      <c r="F254" s="268"/>
    </row>
    <row r="255" s="256" customFormat="1" ht="15.75" spans="1:6">
      <c r="A255" s="307"/>
      <c r="B255" s="305"/>
      <c r="C255" s="306"/>
      <c r="D255" s="7"/>
      <c r="E255" s="7"/>
      <c r="F255" s="268"/>
    </row>
    <row r="256" s="256" customFormat="1" ht="15.75" spans="1:6">
      <c r="A256" s="307"/>
      <c r="B256" s="305"/>
      <c r="C256" s="306"/>
      <c r="D256" s="7"/>
      <c r="E256" s="7"/>
      <c r="F256" s="268"/>
    </row>
    <row r="257" s="256" customFormat="1" ht="15.75" spans="1:6">
      <c r="A257" s="307"/>
      <c r="B257" s="305"/>
      <c r="C257" s="306"/>
      <c r="D257" s="7"/>
      <c r="E257" s="7"/>
      <c r="F257" s="268"/>
    </row>
    <row r="258" s="256" customFormat="1" ht="15.75" spans="1:6">
      <c r="A258" s="307"/>
      <c r="B258" s="305"/>
      <c r="C258" s="306"/>
      <c r="D258" s="7"/>
      <c r="E258" s="7"/>
      <c r="F258" s="268"/>
    </row>
    <row r="259" s="256" customFormat="1" ht="15.75" spans="1:6">
      <c r="A259" s="307"/>
      <c r="B259" s="305"/>
      <c r="C259" s="306"/>
      <c r="D259" s="7"/>
      <c r="E259" s="7"/>
      <c r="F259" s="268"/>
    </row>
    <row r="260" s="256" customFormat="1" ht="15.75" spans="1:6">
      <c r="A260" s="307"/>
      <c r="B260" s="305"/>
      <c r="C260" s="306"/>
      <c r="D260" s="7"/>
      <c r="E260" s="7"/>
      <c r="F260" s="268"/>
    </row>
    <row r="261" s="256" customFormat="1" ht="15.75" spans="1:6">
      <c r="A261" s="307"/>
      <c r="B261" s="305"/>
      <c r="C261" s="306"/>
      <c r="D261" s="7"/>
      <c r="E261" s="7"/>
      <c r="F261" s="268"/>
    </row>
    <row r="262" s="256" customFormat="1" ht="15.75" spans="1:6">
      <c r="A262" s="307"/>
      <c r="B262" s="305"/>
      <c r="C262" s="306"/>
      <c r="D262" s="7"/>
      <c r="E262" s="7"/>
      <c r="F262" s="268"/>
    </row>
    <row r="263" s="256" customFormat="1" ht="15.75" spans="1:6">
      <c r="A263" s="307"/>
      <c r="B263" s="305"/>
      <c r="C263" s="306"/>
      <c r="D263" s="7"/>
      <c r="E263" s="7"/>
      <c r="F263" s="268"/>
    </row>
    <row r="264" s="256" customFormat="1" ht="15.75" spans="1:6">
      <c r="A264" s="307"/>
      <c r="B264" s="305"/>
      <c r="C264" s="306"/>
      <c r="D264" s="7"/>
      <c r="E264" s="7"/>
      <c r="F264" s="268"/>
    </row>
    <row r="265" s="256" customFormat="1" ht="15.75" spans="1:6">
      <c r="A265" s="307"/>
      <c r="B265" s="305"/>
      <c r="C265" s="306"/>
      <c r="D265" s="7"/>
      <c r="E265" s="7"/>
      <c r="F265" s="268"/>
    </row>
    <row r="266" s="256" customFormat="1" ht="15.75" spans="1:6">
      <c r="A266" s="307"/>
      <c r="B266" s="305"/>
      <c r="C266" s="306"/>
      <c r="D266" s="7"/>
      <c r="E266" s="7"/>
      <c r="F266" s="268"/>
    </row>
    <row r="267" s="256" customFormat="1" ht="15.75" spans="1:6">
      <c r="A267" s="307"/>
      <c r="B267" s="305"/>
      <c r="C267" s="306"/>
      <c r="D267" s="7"/>
      <c r="E267" s="7"/>
      <c r="F267" s="268"/>
    </row>
    <row r="268" s="256" customFormat="1" ht="15.75" spans="1:6">
      <c r="A268" s="307"/>
      <c r="B268" s="305"/>
      <c r="C268" s="306"/>
      <c r="D268" s="7"/>
      <c r="E268" s="7"/>
      <c r="F268" s="268"/>
    </row>
    <row r="269" s="256" customFormat="1" ht="15.75" spans="1:6">
      <c r="A269" s="307"/>
      <c r="B269" s="305"/>
      <c r="C269" s="306"/>
      <c r="D269" s="7"/>
      <c r="E269" s="7"/>
      <c r="F269" s="268"/>
    </row>
    <row r="270" s="256" customFormat="1" ht="15.75" spans="1:6">
      <c r="A270" s="307"/>
      <c r="B270" s="305"/>
      <c r="C270" s="306"/>
      <c r="D270" s="7"/>
      <c r="E270" s="7"/>
      <c r="F270" s="268"/>
    </row>
    <row r="271" s="256" customFormat="1" ht="15.75" spans="1:6">
      <c r="A271" s="307"/>
      <c r="B271" s="305"/>
      <c r="C271" s="306"/>
      <c r="D271" s="7"/>
      <c r="E271" s="7"/>
      <c r="F271" s="268"/>
    </row>
    <row r="272" s="256" customFormat="1" ht="15.75" spans="1:6">
      <c r="A272" s="307"/>
      <c r="B272" s="305"/>
      <c r="C272" s="306"/>
      <c r="D272" s="7"/>
      <c r="E272" s="7"/>
      <c r="F272" s="268"/>
    </row>
    <row r="273" s="256" customFormat="1" ht="15.75" spans="1:6">
      <c r="A273" s="296"/>
      <c r="B273" s="308"/>
      <c r="C273" s="309"/>
      <c r="D273" s="277"/>
      <c r="E273" s="7"/>
      <c r="F273" s="268"/>
    </row>
    <row r="274" s="256" customFormat="1" ht="15.75" spans="1:6">
      <c r="A274" s="300"/>
      <c r="B274" s="305"/>
      <c r="C274" s="306"/>
      <c r="D274" s="7"/>
      <c r="E274" s="7"/>
      <c r="F274" s="268"/>
    </row>
    <row r="275" s="256" customFormat="1" ht="15.75" spans="1:6">
      <c r="A275" s="300"/>
      <c r="B275" s="305"/>
      <c r="C275" s="306"/>
      <c r="D275" s="7"/>
      <c r="E275" s="7"/>
      <c r="F275" s="268"/>
    </row>
    <row r="276" s="256" customFormat="1" ht="15.75" spans="1:6">
      <c r="A276" s="300"/>
      <c r="B276" s="305"/>
      <c r="C276" s="306"/>
      <c r="D276" s="7"/>
      <c r="E276" s="7"/>
      <c r="F276" s="268"/>
    </row>
    <row r="277" s="256" customFormat="1" ht="15.75" spans="1:6">
      <c r="A277" s="300"/>
      <c r="B277" s="305"/>
      <c r="C277" s="306"/>
      <c r="D277" s="7"/>
      <c r="E277" s="7"/>
      <c r="F277" s="268"/>
    </row>
    <row r="278" s="256" customFormat="1" ht="15.75" spans="1:6">
      <c r="A278" s="302"/>
      <c r="B278" s="305"/>
      <c r="C278" s="306"/>
      <c r="D278" s="7"/>
      <c r="E278" s="7"/>
      <c r="F278" s="268"/>
    </row>
    <row r="279" s="256" customFormat="1" ht="15.75" spans="1:6">
      <c r="A279" s="296"/>
      <c r="B279" s="305"/>
      <c r="C279" s="306"/>
      <c r="D279" s="7"/>
      <c r="E279" s="7"/>
      <c r="F279" s="268"/>
    </row>
    <row r="280" s="256" customFormat="1" ht="15.75" spans="1:6">
      <c r="A280" s="300"/>
      <c r="B280" s="305"/>
      <c r="C280" s="306"/>
      <c r="D280" s="7"/>
      <c r="E280" s="7"/>
      <c r="F280" s="268"/>
    </row>
    <row r="281" s="256" customFormat="1" ht="15.75" spans="1:6">
      <c r="A281" s="300"/>
      <c r="B281" s="305"/>
      <c r="C281" s="306"/>
      <c r="D281" s="7"/>
      <c r="E281" s="7"/>
      <c r="F281" s="268"/>
    </row>
    <row r="282" s="256" customFormat="1" ht="15.75" spans="1:6">
      <c r="A282" s="300"/>
      <c r="B282" s="305"/>
      <c r="C282" s="306"/>
      <c r="D282" s="7"/>
      <c r="E282" s="7"/>
      <c r="F282" s="268"/>
    </row>
    <row r="283" s="256" customFormat="1" ht="15.75" spans="1:6">
      <c r="A283" s="300"/>
      <c r="B283" s="305"/>
      <c r="C283" s="306"/>
      <c r="D283" s="7"/>
      <c r="E283" s="7"/>
      <c r="F283" s="268"/>
    </row>
    <row r="284" s="256" customFormat="1" ht="15.75" spans="1:6">
      <c r="A284" s="300"/>
      <c r="B284" s="305"/>
      <c r="C284" s="306"/>
      <c r="D284" s="7"/>
      <c r="E284" s="7"/>
      <c r="F284" s="268"/>
    </row>
    <row r="285" s="256" customFormat="1" ht="15.75" spans="1:6">
      <c r="A285" s="300"/>
      <c r="B285" s="305"/>
      <c r="C285" s="306"/>
      <c r="D285" s="7"/>
      <c r="E285" s="7"/>
      <c r="F285" s="268"/>
    </row>
    <row r="286" s="256" customFormat="1" ht="15.75" spans="1:6">
      <c r="A286" s="300"/>
      <c r="B286" s="305"/>
      <c r="C286" s="306"/>
      <c r="D286" s="7"/>
      <c r="E286" s="7"/>
      <c r="F286" s="268"/>
    </row>
    <row r="287" s="256" customFormat="1" ht="15.75" spans="1:6">
      <c r="A287" s="300"/>
      <c r="B287" s="305"/>
      <c r="C287" s="306"/>
      <c r="D287" s="7"/>
      <c r="E287" s="7"/>
      <c r="F287" s="268"/>
    </row>
    <row r="288" s="256" customFormat="1" ht="15.75" spans="1:6">
      <c r="A288" s="300"/>
      <c r="B288" s="305"/>
      <c r="C288" s="306"/>
      <c r="D288" s="7"/>
      <c r="E288" s="7"/>
      <c r="F288" s="268"/>
    </row>
    <row r="289" s="256" customFormat="1" ht="15.75" spans="1:6">
      <c r="A289" s="302"/>
      <c r="B289" s="305"/>
      <c r="C289" s="306"/>
      <c r="D289" s="7"/>
      <c r="E289" s="7"/>
      <c r="F289" s="268"/>
    </row>
    <row r="290" s="256" customFormat="1" ht="15.75" spans="1:6">
      <c r="A290" s="296"/>
      <c r="B290" s="305"/>
      <c r="C290" s="306"/>
      <c r="D290" s="7"/>
      <c r="E290" s="7"/>
      <c r="F290" s="268"/>
    </row>
    <row r="291" s="256" customFormat="1" ht="15.75" spans="1:6">
      <c r="A291" s="300"/>
      <c r="B291" s="305"/>
      <c r="C291" s="306"/>
      <c r="D291" s="7"/>
      <c r="E291" s="7"/>
      <c r="F291" s="268"/>
    </row>
    <row r="292" s="256" customFormat="1" ht="15.75" spans="1:6">
      <c r="A292" s="300"/>
      <c r="B292" s="305"/>
      <c r="C292" s="306"/>
      <c r="D292" s="7"/>
      <c r="E292" s="7"/>
      <c r="F292" s="268"/>
    </row>
    <row r="293" s="256" customFormat="1" ht="15.75" spans="1:6">
      <c r="A293" s="300"/>
      <c r="B293" s="305"/>
      <c r="C293" s="306"/>
      <c r="D293" s="7"/>
      <c r="E293" s="7"/>
      <c r="F293" s="268"/>
    </row>
    <row r="294" s="256" customFormat="1" ht="15.75" spans="1:6">
      <c r="A294" s="300"/>
      <c r="B294" s="305"/>
      <c r="C294" s="306"/>
      <c r="D294" s="7"/>
      <c r="E294" s="7"/>
      <c r="F294" s="268"/>
    </row>
    <row r="295" s="256" customFormat="1" ht="15.75" spans="1:6">
      <c r="A295" s="300"/>
      <c r="B295" s="305"/>
      <c r="C295" s="306"/>
      <c r="D295" s="7"/>
      <c r="E295" s="7"/>
      <c r="F295" s="268"/>
    </row>
    <row r="296" s="256" customFormat="1" ht="15.75" spans="1:6">
      <c r="A296" s="300"/>
      <c r="B296" s="305"/>
      <c r="C296" s="306"/>
      <c r="D296" s="7"/>
      <c r="E296" s="7"/>
      <c r="F296" s="268"/>
    </row>
    <row r="297" s="256" customFormat="1" ht="15.75" spans="1:6">
      <c r="A297" s="300"/>
      <c r="B297" s="305"/>
      <c r="C297" s="306"/>
      <c r="D297" s="7"/>
      <c r="E297" s="7"/>
      <c r="F297" s="268"/>
    </row>
    <row r="298" s="256" customFormat="1" ht="15.75" spans="1:6">
      <c r="A298" s="300"/>
      <c r="B298" s="305"/>
      <c r="C298" s="306"/>
      <c r="D298" s="7"/>
      <c r="E298" s="7"/>
      <c r="F298" s="268"/>
    </row>
    <row r="299" s="256" customFormat="1" ht="15.75" spans="1:6">
      <c r="A299" s="300"/>
      <c r="B299" s="305"/>
      <c r="C299" s="306"/>
      <c r="D299" s="7"/>
      <c r="E299" s="7"/>
      <c r="F299" s="268"/>
    </row>
    <row r="300" s="256" customFormat="1" ht="15.75" spans="1:6">
      <c r="A300" s="300"/>
      <c r="B300" s="305"/>
      <c r="C300" s="306"/>
      <c r="D300" s="7"/>
      <c r="E300" s="7"/>
      <c r="F300" s="268"/>
    </row>
    <row r="301" s="256" customFormat="1" ht="15.75" spans="1:6">
      <c r="A301" s="300"/>
      <c r="B301" s="305"/>
      <c r="C301" s="306"/>
      <c r="D301" s="7"/>
      <c r="E301" s="7"/>
      <c r="F301" s="268"/>
    </row>
    <row r="302" s="256" customFormat="1" ht="15.75" spans="1:6">
      <c r="A302" s="300"/>
      <c r="B302" s="305"/>
      <c r="C302" s="306"/>
      <c r="D302" s="7"/>
      <c r="E302" s="7"/>
      <c r="F302" s="268"/>
    </row>
    <row r="303" s="256" customFormat="1" ht="15.75" spans="1:6">
      <c r="A303" s="302"/>
      <c r="B303" s="305"/>
      <c r="C303" s="306"/>
      <c r="D303" s="7"/>
      <c r="E303" s="7"/>
      <c r="F303" s="268"/>
    </row>
    <row r="304" s="256" customFormat="1" ht="15.75" spans="1:6">
      <c r="A304" s="296"/>
      <c r="B304" s="305"/>
      <c r="C304" s="306"/>
      <c r="D304" s="7"/>
      <c r="E304" s="7"/>
      <c r="F304" s="268"/>
    </row>
    <row r="305" s="256" customFormat="1" ht="15.75" spans="1:6">
      <c r="A305" s="300"/>
      <c r="B305" s="305"/>
      <c r="C305" s="306"/>
      <c r="D305" s="7"/>
      <c r="E305" s="7"/>
      <c r="F305" s="268"/>
    </row>
    <row r="306" s="256" customFormat="1" ht="15.75" spans="1:6">
      <c r="A306" s="300"/>
      <c r="B306" s="305"/>
      <c r="C306" s="306"/>
      <c r="D306" s="7"/>
      <c r="E306" s="7"/>
      <c r="F306" s="268"/>
    </row>
    <row r="307" s="256" customFormat="1" ht="15.75" spans="1:6">
      <c r="A307" s="300"/>
      <c r="B307" s="305"/>
      <c r="C307" s="306"/>
      <c r="D307" s="7"/>
      <c r="E307" s="7"/>
      <c r="F307" s="268"/>
    </row>
    <row r="308" s="256" customFormat="1" ht="15.75" spans="1:6">
      <c r="A308" s="300"/>
      <c r="B308" s="305"/>
      <c r="C308" s="306"/>
      <c r="D308" s="7"/>
      <c r="E308" s="7"/>
      <c r="F308" s="268"/>
    </row>
    <row r="309" s="256" customFormat="1" ht="15.75" spans="1:6">
      <c r="A309" s="300"/>
      <c r="B309" s="305"/>
      <c r="C309" s="306"/>
      <c r="D309" s="7"/>
      <c r="E309" s="7"/>
      <c r="F309" s="268"/>
    </row>
    <row r="310" s="256" customFormat="1" ht="15.75" spans="1:6">
      <c r="A310" s="300"/>
      <c r="B310" s="305"/>
      <c r="C310" s="306"/>
      <c r="D310" s="7"/>
      <c r="E310" s="7"/>
      <c r="F310" s="268"/>
    </row>
    <row r="311" s="256" customFormat="1" ht="15.75" spans="1:6">
      <c r="A311" s="300"/>
      <c r="B311" s="305"/>
      <c r="C311" s="306"/>
      <c r="D311" s="7"/>
      <c r="E311" s="7"/>
      <c r="F311" s="268"/>
    </row>
    <row r="312" s="256" customFormat="1" ht="15.75" spans="1:6">
      <c r="A312" s="300"/>
      <c r="B312" s="305"/>
      <c r="C312" s="306"/>
      <c r="D312" s="7"/>
      <c r="E312" s="7"/>
      <c r="F312" s="268"/>
    </row>
    <row r="313" s="256" customFormat="1" ht="15.75" spans="1:6">
      <c r="A313" s="302"/>
      <c r="B313" s="305"/>
      <c r="C313" s="306"/>
      <c r="D313" s="7"/>
      <c r="E313" s="7"/>
      <c r="F313" s="268"/>
    </row>
    <row r="314" s="256" customFormat="1" ht="15.75" spans="1:6">
      <c r="A314" s="307"/>
      <c r="B314" s="305"/>
      <c r="C314" s="306"/>
      <c r="D314" s="7"/>
      <c r="E314" s="7"/>
      <c r="F314" s="268"/>
    </row>
    <row r="315" s="256" customFormat="1" ht="15.75" spans="1:6">
      <c r="A315" s="296"/>
      <c r="B315" s="297"/>
      <c r="C315" s="306"/>
      <c r="D315" s="7"/>
      <c r="E315" s="7"/>
      <c r="F315" s="268"/>
    </row>
    <row r="316" s="256" customFormat="1" ht="15.75" spans="1:6">
      <c r="A316" s="300"/>
      <c r="B316" s="297"/>
      <c r="C316" s="306"/>
      <c r="D316" s="7"/>
      <c r="E316" s="7"/>
      <c r="F316" s="268"/>
    </row>
    <row r="317" s="256" customFormat="1" ht="15.75" spans="1:6">
      <c r="A317" s="300"/>
      <c r="B317" s="297"/>
      <c r="C317" s="306"/>
      <c r="D317" s="7"/>
      <c r="E317" s="7"/>
      <c r="F317" s="268"/>
    </row>
    <row r="318" s="256" customFormat="1" ht="15.75" spans="1:6">
      <c r="A318" s="300"/>
      <c r="B318" s="297"/>
      <c r="C318" s="306"/>
      <c r="D318" s="7"/>
      <c r="E318" s="7"/>
      <c r="F318" s="268"/>
    </row>
    <row r="319" s="256" customFormat="1" ht="15.75" spans="1:6">
      <c r="A319" s="300"/>
      <c r="B319" s="297"/>
      <c r="C319" s="306"/>
      <c r="D319" s="7"/>
      <c r="E319" s="7"/>
      <c r="F319" s="268"/>
    </row>
    <row r="320" s="256" customFormat="1" ht="15.75" spans="1:6">
      <c r="A320" s="300"/>
      <c r="B320" s="297"/>
      <c r="C320" s="306"/>
      <c r="D320" s="7"/>
      <c r="E320" s="7"/>
      <c r="F320" s="268"/>
    </row>
    <row r="321" s="256" customFormat="1" ht="15.75" spans="1:6">
      <c r="A321" s="300"/>
      <c r="B321" s="297"/>
      <c r="C321" s="306"/>
      <c r="D321" s="7"/>
      <c r="E321" s="7"/>
      <c r="F321" s="268"/>
    </row>
    <row r="322" s="256" customFormat="1" ht="15.75" spans="1:6">
      <c r="A322" s="300"/>
      <c r="B322" s="297"/>
      <c r="C322" s="306"/>
      <c r="D322" s="7"/>
      <c r="E322" s="7"/>
      <c r="F322" s="268"/>
    </row>
    <row r="323" s="256" customFormat="1" ht="15.75" spans="1:6">
      <c r="A323" s="300"/>
      <c r="B323" s="297"/>
      <c r="C323" s="306"/>
      <c r="D323" s="7"/>
      <c r="E323" s="7"/>
      <c r="F323" s="268"/>
    </row>
    <row r="324" s="256" customFormat="1" ht="15.75" spans="1:6">
      <c r="A324" s="300"/>
      <c r="B324" s="297"/>
      <c r="C324" s="306"/>
      <c r="D324" s="7"/>
      <c r="E324" s="7"/>
      <c r="F324" s="268"/>
    </row>
    <row r="325" s="256" customFormat="1" ht="15.75" spans="1:6">
      <c r="A325" s="300"/>
      <c r="B325" s="297"/>
      <c r="C325" s="306"/>
      <c r="D325" s="7"/>
      <c r="E325" s="7"/>
      <c r="F325" s="268"/>
    </row>
    <row r="326" s="256" customFormat="1" ht="15.75" spans="1:6">
      <c r="A326" s="302"/>
      <c r="B326" s="305"/>
      <c r="C326" s="306"/>
      <c r="D326" s="7"/>
      <c r="E326" s="7"/>
      <c r="F326" s="268"/>
    </row>
    <row r="327" s="256" customFormat="1" ht="15.75" spans="1:6">
      <c r="A327" s="296"/>
      <c r="B327" s="305"/>
      <c r="C327" s="306"/>
      <c r="D327" s="7"/>
      <c r="E327" s="7"/>
      <c r="F327" s="268"/>
    </row>
    <row r="328" s="256" customFormat="1" ht="15.75" spans="1:6">
      <c r="A328" s="300"/>
      <c r="B328" s="305"/>
      <c r="C328" s="306"/>
      <c r="D328" s="7"/>
      <c r="E328" s="7"/>
      <c r="F328" s="268"/>
    </row>
    <row r="329" s="256" customFormat="1" ht="15.75" spans="1:6">
      <c r="A329" s="300"/>
      <c r="B329" s="305"/>
      <c r="C329" s="306"/>
      <c r="D329" s="7"/>
      <c r="E329" s="7"/>
      <c r="F329" s="268"/>
    </row>
    <row r="330" s="256" customFormat="1" ht="15.75" spans="1:6">
      <c r="A330" s="300"/>
      <c r="B330" s="305"/>
      <c r="C330" s="306"/>
      <c r="D330" s="7"/>
      <c r="E330" s="7"/>
      <c r="F330" s="268"/>
    </row>
    <row r="331" s="256" customFormat="1" ht="15.75" spans="1:6">
      <c r="A331" s="300"/>
      <c r="B331" s="305"/>
      <c r="C331" s="306"/>
      <c r="D331" s="7"/>
      <c r="E331" s="7"/>
      <c r="F331" s="268"/>
    </row>
    <row r="332" s="256" customFormat="1" ht="15.75" spans="1:6">
      <c r="A332" s="300"/>
      <c r="B332" s="305"/>
      <c r="C332" s="306"/>
      <c r="D332" s="7"/>
      <c r="E332" s="7"/>
      <c r="F332" s="268"/>
    </row>
    <row r="333" s="256" customFormat="1" ht="15.75" spans="1:6">
      <c r="A333" s="300"/>
      <c r="B333" s="305"/>
      <c r="C333" s="306"/>
      <c r="D333" s="7"/>
      <c r="E333" s="7"/>
      <c r="F333" s="268"/>
    </row>
    <row r="334" s="256" customFormat="1" ht="15.75" spans="1:6">
      <c r="A334" s="300"/>
      <c r="B334" s="305"/>
      <c r="C334" s="306"/>
      <c r="D334" s="7"/>
      <c r="E334" s="7"/>
      <c r="F334" s="268"/>
    </row>
    <row r="335" s="256" customFormat="1" ht="15.75" spans="1:6">
      <c r="A335" s="300"/>
      <c r="B335" s="305"/>
      <c r="C335" s="306"/>
      <c r="D335" s="7"/>
      <c r="E335" s="7"/>
      <c r="F335" s="268"/>
    </row>
    <row r="336" s="256" customFormat="1" ht="15.75" spans="1:6">
      <c r="A336" s="300"/>
      <c r="B336" s="305"/>
      <c r="C336" s="306"/>
      <c r="D336" s="7"/>
      <c r="E336" s="7"/>
      <c r="F336" s="268"/>
    </row>
    <row r="337" s="256" customFormat="1" ht="15.75" spans="1:6">
      <c r="A337" s="300"/>
      <c r="B337" s="305"/>
      <c r="C337" s="306"/>
      <c r="D337" s="7"/>
      <c r="E337" s="7"/>
      <c r="F337" s="268"/>
    </row>
    <row r="338" s="256" customFormat="1" ht="15.75" spans="1:6">
      <c r="A338" s="300"/>
      <c r="B338" s="305"/>
      <c r="C338" s="306"/>
      <c r="D338" s="7"/>
      <c r="E338" s="7"/>
      <c r="F338" s="268"/>
    </row>
    <row r="339" s="256" customFormat="1" ht="15.75" spans="1:6">
      <c r="A339" s="302"/>
      <c r="B339" s="305"/>
      <c r="C339" s="306"/>
      <c r="D339" s="7"/>
      <c r="E339" s="7"/>
      <c r="F339" s="268"/>
    </row>
    <row r="340" s="256" customFormat="1" ht="15.75" spans="1:6">
      <c r="A340" s="307"/>
      <c r="B340" s="305"/>
      <c r="C340" s="306"/>
      <c r="D340" s="7"/>
      <c r="E340" s="7"/>
      <c r="F340" s="268"/>
    </row>
    <row r="341" s="256" customFormat="1" ht="15.75" spans="1:6">
      <c r="A341" s="307"/>
      <c r="B341" s="305"/>
      <c r="C341" s="306"/>
      <c r="D341" s="7"/>
      <c r="E341" s="7"/>
      <c r="F341" s="268"/>
    </row>
    <row r="342" s="256" customFormat="1" ht="15.75" spans="1:6">
      <c r="A342" s="307"/>
      <c r="B342" s="305"/>
      <c r="C342" s="306"/>
      <c r="D342" s="7"/>
      <c r="E342" s="7"/>
      <c r="F342" s="268"/>
    </row>
    <row r="343" s="256" customFormat="1" ht="15.75" spans="1:6">
      <c r="A343" s="307"/>
      <c r="B343" s="305"/>
      <c r="C343" s="306"/>
      <c r="D343" s="7"/>
      <c r="E343" s="7"/>
      <c r="F343" s="268"/>
    </row>
    <row r="344" s="256" customFormat="1" ht="15.75" spans="1:6">
      <c r="A344" s="307"/>
      <c r="B344" s="305"/>
      <c r="C344" s="306"/>
      <c r="D344" s="7"/>
      <c r="E344" s="7"/>
      <c r="F344" s="268"/>
    </row>
    <row r="345" s="256" customFormat="1" ht="15.75" spans="1:6">
      <c r="A345" s="307"/>
      <c r="B345" s="305"/>
      <c r="C345" s="306"/>
      <c r="D345" s="7"/>
      <c r="E345" s="7"/>
      <c r="F345" s="268"/>
    </row>
    <row r="346" s="256" customFormat="1" ht="15.75" spans="1:6">
      <c r="A346" s="307"/>
      <c r="B346" s="305"/>
      <c r="C346" s="306"/>
      <c r="D346" s="7"/>
      <c r="E346" s="7"/>
      <c r="F346" s="268"/>
    </row>
    <row r="347" s="256" customFormat="1" ht="15.75" spans="1:6">
      <c r="A347" s="307"/>
      <c r="B347" s="305"/>
      <c r="C347" s="306"/>
      <c r="D347" s="7"/>
      <c r="E347" s="7"/>
      <c r="F347" s="268"/>
    </row>
    <row r="348" s="256" customFormat="1" ht="15.75" spans="1:6">
      <c r="A348" s="307"/>
      <c r="B348" s="305"/>
      <c r="C348" s="306"/>
      <c r="D348" s="7"/>
      <c r="E348" s="7"/>
      <c r="F348" s="268"/>
    </row>
    <row r="349" s="256" customFormat="1" ht="15.75" spans="1:6">
      <c r="A349" s="307"/>
      <c r="B349" s="305"/>
      <c r="C349" s="306"/>
      <c r="D349" s="7"/>
      <c r="E349" s="7"/>
      <c r="F349" s="268"/>
    </row>
    <row r="350" s="256" customFormat="1" ht="15.75" spans="1:6">
      <c r="A350" s="307"/>
      <c r="B350" s="305"/>
      <c r="C350" s="306"/>
      <c r="D350" s="7"/>
      <c r="E350" s="7"/>
      <c r="F350" s="268"/>
    </row>
    <row r="351" s="256" customFormat="1" ht="15.75" spans="1:6">
      <c r="A351" s="307"/>
      <c r="B351" s="305"/>
      <c r="C351" s="306"/>
      <c r="D351" s="7"/>
      <c r="E351" s="7"/>
      <c r="F351" s="268"/>
    </row>
    <row r="352" s="256" customFormat="1" ht="15.75" spans="1:6">
      <c r="A352" s="307"/>
      <c r="B352" s="305"/>
      <c r="C352" s="306"/>
      <c r="D352" s="7"/>
      <c r="E352" s="7"/>
      <c r="F352" s="268"/>
    </row>
    <row r="353" s="256" customFormat="1" ht="15.75" spans="1:6">
      <c r="A353" s="307"/>
      <c r="B353" s="305"/>
      <c r="C353" s="306"/>
      <c r="D353" s="7"/>
      <c r="E353" s="7"/>
      <c r="F353" s="268"/>
    </row>
    <row r="354" s="256" customFormat="1" ht="15.75" spans="1:6">
      <c r="A354" s="307"/>
      <c r="B354" s="305"/>
      <c r="C354" s="306"/>
      <c r="D354" s="7"/>
      <c r="E354" s="7"/>
      <c r="F354" s="268"/>
    </row>
    <row r="355" s="256" customFormat="1" ht="15.75" spans="1:6">
      <c r="A355" s="307"/>
      <c r="B355" s="305"/>
      <c r="C355" s="306"/>
      <c r="D355" s="7"/>
      <c r="E355" s="7"/>
      <c r="F355" s="268"/>
    </row>
    <row r="356" s="256" customFormat="1" ht="15.75" spans="1:6">
      <c r="A356" s="307"/>
      <c r="B356" s="305"/>
      <c r="C356" s="306"/>
      <c r="D356" s="7"/>
      <c r="E356" s="7"/>
      <c r="F356" s="268"/>
    </row>
    <row r="357" s="256" customFormat="1" ht="15.75" spans="1:6">
      <c r="A357" s="307"/>
      <c r="B357" s="305"/>
      <c r="C357" s="306"/>
      <c r="D357" s="7"/>
      <c r="E357" s="7"/>
      <c r="F357" s="268"/>
    </row>
    <row r="358" s="256" customFormat="1" ht="15.75" spans="1:6">
      <c r="A358" s="300"/>
      <c r="B358" s="308"/>
      <c r="C358" s="309"/>
      <c r="D358" s="277"/>
      <c r="E358" s="310"/>
      <c r="F358" s="268"/>
    </row>
    <row r="359" s="256" customFormat="1" ht="15.75" spans="1:6">
      <c r="A359" s="300"/>
      <c r="B359" s="305"/>
      <c r="C359" s="306"/>
      <c r="D359" s="7"/>
      <c r="E359" s="311"/>
      <c r="F359" s="268"/>
    </row>
    <row r="360" s="256" customFormat="1" ht="15.75" spans="1:6">
      <c r="A360" s="300"/>
      <c r="B360" s="305"/>
      <c r="C360" s="306"/>
      <c r="D360" s="7"/>
      <c r="E360" s="311"/>
      <c r="F360" s="268"/>
    </row>
    <row r="361" s="256" customFormat="1" ht="15.75" spans="1:6">
      <c r="A361" s="300"/>
      <c r="B361" s="305"/>
      <c r="C361" s="306"/>
      <c r="D361" s="7"/>
      <c r="E361" s="311"/>
      <c r="F361" s="268"/>
    </row>
    <row r="362" s="256" customFormat="1" ht="15.75" spans="1:6">
      <c r="A362" s="300"/>
      <c r="B362" s="305"/>
      <c r="C362" s="306"/>
      <c r="D362" s="7"/>
      <c r="E362" s="311"/>
      <c r="F362" s="268"/>
    </row>
    <row r="363" s="256" customFormat="1" ht="15.75" spans="1:6">
      <c r="A363" s="300"/>
      <c r="B363" s="305"/>
      <c r="C363" s="306"/>
      <c r="D363" s="37"/>
      <c r="E363" s="311"/>
      <c r="F363" s="268"/>
    </row>
    <row r="364" s="256" customFormat="1" ht="15.75" spans="1:6">
      <c r="A364" s="300"/>
      <c r="B364" s="305"/>
      <c r="C364" s="306"/>
      <c r="D364" s="37"/>
      <c r="E364" s="311"/>
      <c r="F364" s="268"/>
    </row>
    <row r="365" s="256" customFormat="1" ht="15.75" spans="1:6">
      <c r="A365" s="300"/>
      <c r="B365" s="305"/>
      <c r="C365" s="306"/>
      <c r="D365" s="37"/>
      <c r="E365" s="311"/>
      <c r="F365" s="268"/>
    </row>
    <row r="366" s="256" customFormat="1" ht="15.75" spans="1:6">
      <c r="A366" s="302"/>
      <c r="B366" s="305"/>
      <c r="C366" s="306"/>
      <c r="D366" s="37"/>
      <c r="E366" s="311"/>
      <c r="F366" s="268"/>
    </row>
    <row r="367" s="256" customFormat="1" ht="15.75" spans="1:6">
      <c r="A367" s="296"/>
      <c r="B367" s="305"/>
      <c r="C367" s="306"/>
      <c r="D367" s="37"/>
      <c r="E367" s="311"/>
      <c r="F367" s="268"/>
    </row>
    <row r="368" s="256" customFormat="1" ht="15.75" spans="1:6">
      <c r="A368" s="300"/>
      <c r="B368" s="305"/>
      <c r="C368" s="306"/>
      <c r="D368" s="37"/>
      <c r="E368" s="311"/>
      <c r="F368" s="268"/>
    </row>
    <row r="369" s="256" customFormat="1" ht="15.75" spans="1:6">
      <c r="A369" s="300"/>
      <c r="B369" s="305"/>
      <c r="C369" s="306"/>
      <c r="D369" s="37"/>
      <c r="E369" s="311"/>
      <c r="F369" s="268"/>
    </row>
    <row r="370" s="256" customFormat="1" ht="15.75" spans="1:6">
      <c r="A370" s="300"/>
      <c r="B370" s="305"/>
      <c r="C370" s="306"/>
      <c r="D370" s="37"/>
      <c r="E370" s="311"/>
      <c r="F370" s="268"/>
    </row>
    <row r="371" s="256" customFormat="1" ht="15.75" spans="1:6">
      <c r="A371" s="300"/>
      <c r="B371" s="305"/>
      <c r="C371" s="306"/>
      <c r="D371" s="37"/>
      <c r="E371" s="311"/>
      <c r="F371" s="268"/>
    </row>
    <row r="372" s="256" customFormat="1" ht="15.75" spans="1:6">
      <c r="A372" s="300"/>
      <c r="B372" s="305"/>
      <c r="C372" s="306"/>
      <c r="D372" s="37"/>
      <c r="E372" s="311"/>
      <c r="F372" s="268"/>
    </row>
    <row r="373" s="256" customFormat="1" ht="15.75" spans="1:6">
      <c r="A373" s="300"/>
      <c r="B373" s="305"/>
      <c r="C373" s="306"/>
      <c r="D373" s="37"/>
      <c r="E373" s="311"/>
      <c r="F373" s="268"/>
    </row>
    <row r="374" s="256" customFormat="1" ht="15.75" spans="1:6">
      <c r="A374" s="300"/>
      <c r="B374" s="305"/>
      <c r="C374" s="306"/>
      <c r="D374" s="37"/>
      <c r="E374" s="311"/>
      <c r="F374" s="268"/>
    </row>
    <row r="375" s="256" customFormat="1" ht="15.75" spans="1:6">
      <c r="A375" s="300"/>
      <c r="B375" s="305"/>
      <c r="C375" s="306"/>
      <c r="D375" s="37"/>
      <c r="E375" s="311"/>
      <c r="F375" s="268"/>
    </row>
    <row r="376" s="256" customFormat="1" ht="15.75" spans="1:6">
      <c r="A376" s="300"/>
      <c r="B376" s="305"/>
      <c r="C376" s="306"/>
      <c r="D376" s="37"/>
      <c r="E376" s="311"/>
      <c r="F376" s="268"/>
    </row>
    <row r="377" s="256" customFormat="1" ht="15.75" spans="1:6">
      <c r="A377" s="302"/>
      <c r="B377" s="305"/>
      <c r="C377" s="306"/>
      <c r="D377" s="37"/>
      <c r="E377" s="311"/>
      <c r="F377" s="268"/>
    </row>
    <row r="378" s="256" customFormat="1" spans="1:7">
      <c r="A378" s="258"/>
      <c r="C378" s="257"/>
      <c r="F378" s="268">
        <f>SUM(F2:F371)</f>
        <v>10243000</v>
      </c>
      <c r="G378" s="278"/>
    </row>
  </sheetData>
  <mergeCells count="34">
    <mergeCell ref="A2:A12"/>
    <mergeCell ref="A13:A19"/>
    <mergeCell ref="A20:A35"/>
    <mergeCell ref="A36:A41"/>
    <mergeCell ref="A42:A47"/>
    <mergeCell ref="A48:A56"/>
    <mergeCell ref="A57:A71"/>
    <mergeCell ref="A72:A83"/>
    <mergeCell ref="A84:A90"/>
    <mergeCell ref="A91:A105"/>
    <mergeCell ref="A106:A121"/>
    <mergeCell ref="A123:A127"/>
    <mergeCell ref="A128:A134"/>
    <mergeCell ref="A135:A142"/>
    <mergeCell ref="A143:A149"/>
    <mergeCell ref="A150:A159"/>
    <mergeCell ref="A160:A173"/>
    <mergeCell ref="F2:F12"/>
    <mergeCell ref="F13:F19"/>
    <mergeCell ref="F20:F35"/>
    <mergeCell ref="F36:F41"/>
    <mergeCell ref="F42:F47"/>
    <mergeCell ref="F48:F56"/>
    <mergeCell ref="F57:F71"/>
    <mergeCell ref="F72:F83"/>
    <mergeCell ref="F84:F90"/>
    <mergeCell ref="F91:F105"/>
    <mergeCell ref="F106:F121"/>
    <mergeCell ref="F123:F127"/>
    <mergeCell ref="F128:F134"/>
    <mergeCell ref="F135:F142"/>
    <mergeCell ref="F143:F149"/>
    <mergeCell ref="F150:F159"/>
    <mergeCell ref="F160:F173"/>
  </mergeCells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"/>
  <sheetViews>
    <sheetView zoomScale="85" zoomScaleNormal="85" workbookViewId="0">
      <pane ySplit="1" topLeftCell="A2" activePane="bottomLeft" state="frozen"/>
      <selection/>
      <selection pane="bottomLeft" activeCell="E5" sqref="E5"/>
    </sheetView>
  </sheetViews>
  <sheetFormatPr defaultColWidth="9.14285714285714" defaultRowHeight="15"/>
  <cols>
    <col min="1" max="1" width="13.4" customWidth="1"/>
    <col min="2" max="2" width="11.1619047619048" customWidth="1"/>
    <col min="3" max="4" width="18.5714285714286" customWidth="1"/>
    <col min="5" max="5" width="43.8666666666667" customWidth="1"/>
    <col min="6" max="6" width="17.9619047619048" customWidth="1"/>
    <col min="7" max="7" width="22" customWidth="1"/>
    <col min="9" max="9" width="11.5714285714286"/>
  </cols>
  <sheetData>
    <row r="1" ht="16" customHeight="1" spans="1:7">
      <c r="A1" s="30" t="s">
        <v>0</v>
      </c>
      <c r="B1" s="31" t="s">
        <v>76</v>
      </c>
      <c r="C1" s="31" t="s">
        <v>77</v>
      </c>
      <c r="D1" s="31" t="s">
        <v>78</v>
      </c>
      <c r="E1" s="31" t="s">
        <v>79</v>
      </c>
      <c r="F1" s="31" t="s">
        <v>3</v>
      </c>
      <c r="G1" s="31" t="s">
        <v>5</v>
      </c>
    </row>
    <row r="2" ht="168" customHeight="1" spans="1:7">
      <c r="A2" s="21">
        <v>45961</v>
      </c>
      <c r="B2" s="110">
        <v>36222</v>
      </c>
      <c r="C2" s="34" t="s">
        <v>110</v>
      </c>
      <c r="D2" s="23">
        <v>4</v>
      </c>
      <c r="E2" s="17" t="str">
        <f>_xlfn.DISPIMG("ID_F196231DC0504C17953C671349BA9DDD",1)</f>
        <v>=DISPIMG("ID_F196231DC0504C17953C671349BA9DDD",1)</v>
      </c>
      <c r="F2" s="18">
        <v>157658</v>
      </c>
      <c r="G2" s="18">
        <f>SUM(D2*F2)</f>
        <v>630632</v>
      </c>
    </row>
    <row r="3" ht="23.5" customHeight="1" spans="1:7">
      <c r="A3" s="111" t="s">
        <v>4</v>
      </c>
      <c r="B3" s="112"/>
      <c r="C3" s="113"/>
      <c r="D3" s="23"/>
      <c r="E3" s="17"/>
      <c r="F3" s="114" t="s">
        <v>111</v>
      </c>
      <c r="G3" s="37">
        <f>G2*11%</f>
        <v>69369.52</v>
      </c>
    </row>
    <row r="4" ht="23.5" customHeight="1" spans="1:7">
      <c r="A4" s="111" t="s">
        <v>5</v>
      </c>
      <c r="B4" s="112"/>
      <c r="C4" s="113"/>
      <c r="D4" s="34"/>
      <c r="E4" s="124">
        <v>700001</v>
      </c>
      <c r="F4" s="121"/>
      <c r="G4" s="125"/>
    </row>
    <row r="5" ht="168" customHeight="1" spans="1:7">
      <c r="A5" s="21"/>
      <c r="B5" s="110"/>
      <c r="C5" s="34"/>
      <c r="D5" s="23"/>
      <c r="E5" s="17"/>
      <c r="F5" s="18"/>
      <c r="G5" s="18">
        <f>D5*F5</f>
        <v>0</v>
      </c>
    </row>
    <row r="6" ht="23.5" customHeight="1" spans="1:9">
      <c r="A6" s="118" t="s">
        <v>4</v>
      </c>
      <c r="B6" s="119"/>
      <c r="C6" s="120"/>
      <c r="D6" s="121"/>
      <c r="E6" s="7"/>
      <c r="F6" s="122" t="s">
        <v>111</v>
      </c>
      <c r="G6" s="7">
        <f>G5*11%</f>
        <v>0</v>
      </c>
      <c r="I6" s="126"/>
    </row>
    <row r="7" ht="23.5" customHeight="1" spans="1:7">
      <c r="A7" s="118" t="s">
        <v>5</v>
      </c>
      <c r="B7" s="119"/>
      <c r="C7" s="120"/>
      <c r="D7" s="121"/>
      <c r="E7" s="122">
        <f>SUM(G5:G6)</f>
        <v>0</v>
      </c>
      <c r="F7" s="122"/>
      <c r="G7" s="122"/>
    </row>
    <row r="8" ht="168" customHeight="1" spans="1:7">
      <c r="A8" s="21"/>
      <c r="B8" s="110"/>
      <c r="C8" s="34"/>
      <c r="D8" s="23"/>
      <c r="E8" s="17"/>
      <c r="F8" s="18"/>
      <c r="G8" s="18"/>
    </row>
    <row r="9" ht="23.5" customHeight="1" spans="1:7">
      <c r="A9" s="118"/>
      <c r="B9" s="119"/>
      <c r="C9" s="120"/>
      <c r="D9" s="121"/>
      <c r="E9" s="7"/>
      <c r="F9" s="7"/>
      <c r="G9" s="7"/>
    </row>
    <row r="10" ht="23.5" customHeight="1" spans="1:7">
      <c r="A10" s="118"/>
      <c r="B10" s="119"/>
      <c r="C10" s="120"/>
      <c r="D10" s="121"/>
      <c r="E10" s="122"/>
      <c r="F10" s="122"/>
      <c r="G10" s="122"/>
    </row>
    <row r="11" ht="168" customHeight="1" spans="1:7">
      <c r="A11" s="21"/>
      <c r="B11" s="110"/>
      <c r="C11" s="34"/>
      <c r="D11" s="23"/>
      <c r="E11" s="17"/>
      <c r="F11" s="18"/>
      <c r="G11" s="18"/>
    </row>
    <row r="12" ht="23.5" customHeight="1" spans="1:7">
      <c r="A12" s="118"/>
      <c r="B12" s="119"/>
      <c r="C12" s="120"/>
      <c r="D12" s="121"/>
      <c r="E12" s="7"/>
      <c r="F12" s="7"/>
      <c r="G12" s="37"/>
    </row>
    <row r="13" ht="23.5" customHeight="1" spans="1:7">
      <c r="A13" s="118"/>
      <c r="B13" s="119"/>
      <c r="C13" s="120"/>
      <c r="D13" s="121"/>
      <c r="E13" s="122"/>
      <c r="F13" s="122"/>
      <c r="G13" s="122"/>
    </row>
    <row r="14" ht="24" customHeight="1" spans="1:7">
      <c r="A14" s="81" t="s">
        <v>64</v>
      </c>
      <c r="B14" s="82"/>
      <c r="C14" s="82"/>
      <c r="D14" s="83"/>
      <c r="E14" s="123">
        <f>SUM(E4+E7)</f>
        <v>700001</v>
      </c>
      <c r="F14" s="85"/>
      <c r="G14" s="86"/>
    </row>
  </sheetData>
  <mergeCells count="14">
    <mergeCell ref="A3:C3"/>
    <mergeCell ref="A4:C4"/>
    <mergeCell ref="E4:G4"/>
    <mergeCell ref="A6:C6"/>
    <mergeCell ref="A7:C7"/>
    <mergeCell ref="E7:G7"/>
    <mergeCell ref="A9:C9"/>
    <mergeCell ref="A10:C10"/>
    <mergeCell ref="E10:G10"/>
    <mergeCell ref="A12:C12"/>
    <mergeCell ref="A13:C13"/>
    <mergeCell ref="E13:G13"/>
    <mergeCell ref="A14:D14"/>
    <mergeCell ref="E14:G14"/>
  </mergeCells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4"/>
  <sheetViews>
    <sheetView zoomScale="83" zoomScaleNormal="83" workbookViewId="0">
      <pane ySplit="1" topLeftCell="A2" activePane="bottomLeft" state="frozen"/>
      <selection/>
      <selection pane="bottomLeft" activeCell="F5" sqref="F5"/>
    </sheetView>
  </sheetViews>
  <sheetFormatPr defaultColWidth="9.14285714285714" defaultRowHeight="15" outlineLevelCol="6"/>
  <cols>
    <col min="1" max="1" width="12.2857142857143" customWidth="1"/>
    <col min="2" max="2" width="24.1428571428571" customWidth="1"/>
    <col min="3" max="3" width="18.7142857142857" customWidth="1"/>
    <col min="4" max="4" width="11.7142857142857" customWidth="1"/>
    <col min="5" max="5" width="46.5619047619048" customWidth="1"/>
    <col min="6" max="6" width="14.7904761904762" customWidth="1"/>
    <col min="7" max="7" width="15.1238095238095" customWidth="1"/>
  </cols>
  <sheetData>
    <row r="1" ht="16" customHeight="1" spans="1:7">
      <c r="A1" s="30" t="s">
        <v>0</v>
      </c>
      <c r="B1" s="31" t="s">
        <v>76</v>
      </c>
      <c r="C1" s="31" t="s">
        <v>77</v>
      </c>
      <c r="D1" s="31" t="s">
        <v>78</v>
      </c>
      <c r="E1" s="31" t="s">
        <v>79</v>
      </c>
      <c r="F1" s="31" t="s">
        <v>3</v>
      </c>
      <c r="G1" s="31" t="s">
        <v>5</v>
      </c>
    </row>
    <row r="2" ht="168" customHeight="1" spans="1:7">
      <c r="A2" s="21"/>
      <c r="B2" s="110"/>
      <c r="C2" s="34"/>
      <c r="D2" s="23">
        <v>3</v>
      </c>
      <c r="E2" s="17"/>
      <c r="F2" s="18"/>
      <c r="G2" s="18">
        <f>SUM(D2*F2)</f>
        <v>0</v>
      </c>
    </row>
    <row r="3" ht="23.5" customHeight="1" spans="1:7">
      <c r="A3" s="111" t="s">
        <v>4</v>
      </c>
      <c r="B3" s="112"/>
      <c r="C3" s="113"/>
      <c r="D3" s="23">
        <v>3</v>
      </c>
      <c r="E3" s="17"/>
      <c r="F3" s="114"/>
      <c r="G3" s="37"/>
    </row>
    <row r="4" ht="23.5" customHeight="1" spans="1:7">
      <c r="A4" s="111" t="s">
        <v>5</v>
      </c>
      <c r="B4" s="112"/>
      <c r="C4" s="113"/>
      <c r="D4" s="34"/>
      <c r="E4" s="115">
        <f>SUM(G2:G3)</f>
        <v>0</v>
      </c>
      <c r="F4" s="116"/>
      <c r="G4" s="117"/>
    </row>
    <row r="5" ht="168" customHeight="1" spans="1:7">
      <c r="A5" s="21"/>
      <c r="B5" s="110"/>
      <c r="C5" s="34"/>
      <c r="D5" s="23">
        <v>3</v>
      </c>
      <c r="E5" s="17"/>
      <c r="F5" s="18"/>
      <c r="G5" s="18">
        <f>SUM(D5*F5)</f>
        <v>0</v>
      </c>
    </row>
    <row r="6" ht="23.5" customHeight="1" spans="1:7">
      <c r="A6" s="118" t="s">
        <v>4</v>
      </c>
      <c r="B6" s="119"/>
      <c r="C6" s="120"/>
      <c r="D6" s="121">
        <v>3</v>
      </c>
      <c r="E6" s="7"/>
      <c r="F6" s="7"/>
      <c r="G6" s="7"/>
    </row>
    <row r="7" ht="23.5" customHeight="1" spans="1:7">
      <c r="A7" s="118" t="s">
        <v>5</v>
      </c>
      <c r="B7" s="119"/>
      <c r="C7" s="120"/>
      <c r="D7" s="121"/>
      <c r="E7" s="122">
        <f>SUM(G5:G6)</f>
        <v>0</v>
      </c>
      <c r="F7" s="122"/>
      <c r="G7" s="122"/>
    </row>
    <row r="8" ht="168" customHeight="1" spans="1:7">
      <c r="A8" s="21"/>
      <c r="B8" s="110"/>
      <c r="C8" s="34"/>
      <c r="D8" s="23"/>
      <c r="E8" s="17"/>
      <c r="F8" s="18"/>
      <c r="G8" s="18"/>
    </row>
    <row r="9" ht="23.5" customHeight="1" spans="1:7">
      <c r="A9" s="118"/>
      <c r="B9" s="119"/>
      <c r="C9" s="120"/>
      <c r="D9" s="121"/>
      <c r="E9" s="7"/>
      <c r="F9" s="7"/>
      <c r="G9" s="7"/>
    </row>
    <row r="10" ht="23.5" customHeight="1" spans="1:7">
      <c r="A10" s="118"/>
      <c r="B10" s="119"/>
      <c r="C10" s="120"/>
      <c r="D10" s="121"/>
      <c r="E10" s="122"/>
      <c r="F10" s="122"/>
      <c r="G10" s="122"/>
    </row>
    <row r="11" ht="168" customHeight="1" spans="1:7">
      <c r="A11" s="21"/>
      <c r="B11" s="110"/>
      <c r="C11" s="34"/>
      <c r="D11" s="23"/>
      <c r="E11" s="17"/>
      <c r="F11" s="18"/>
      <c r="G11" s="18"/>
    </row>
    <row r="12" ht="23.5" customHeight="1" spans="1:7">
      <c r="A12" s="118"/>
      <c r="B12" s="119"/>
      <c r="C12" s="120"/>
      <c r="D12" s="121"/>
      <c r="E12" s="7"/>
      <c r="F12" s="7"/>
      <c r="G12" s="37"/>
    </row>
    <row r="13" ht="23.5" customHeight="1" spans="1:7">
      <c r="A13" s="118"/>
      <c r="B13" s="119"/>
      <c r="C13" s="120"/>
      <c r="D13" s="121"/>
      <c r="E13" s="122"/>
      <c r="F13" s="122"/>
      <c r="G13" s="122"/>
    </row>
    <row r="14" ht="24" customHeight="1" spans="1:7">
      <c r="A14" s="81" t="s">
        <v>64</v>
      </c>
      <c r="B14" s="82"/>
      <c r="C14" s="82"/>
      <c r="D14" s="83"/>
      <c r="E14" s="123">
        <f>SUM(E4+E7)</f>
        <v>0</v>
      </c>
      <c r="F14" s="85"/>
      <c r="G14" s="86"/>
    </row>
  </sheetData>
  <mergeCells count="14">
    <mergeCell ref="A3:C3"/>
    <mergeCell ref="A4:C4"/>
    <mergeCell ref="E4:G4"/>
    <mergeCell ref="A6:C6"/>
    <mergeCell ref="A7:C7"/>
    <mergeCell ref="E7:G7"/>
    <mergeCell ref="A9:C9"/>
    <mergeCell ref="A10:C10"/>
    <mergeCell ref="E10:G10"/>
    <mergeCell ref="A12:C12"/>
    <mergeCell ref="A13:C13"/>
    <mergeCell ref="E13:G13"/>
    <mergeCell ref="A14:D14"/>
    <mergeCell ref="E14:G14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7"/>
  <sheetViews>
    <sheetView tabSelected="1" zoomScale="89" zoomScaleNormal="89" workbookViewId="0">
      <pane ySplit="1" topLeftCell="A2" activePane="bottomLeft" state="frozen"/>
      <selection/>
      <selection pane="bottomLeft" activeCell="E5" sqref="E5"/>
    </sheetView>
  </sheetViews>
  <sheetFormatPr defaultColWidth="9.14285714285714" defaultRowHeight="15" outlineLevelCol="7"/>
  <cols>
    <col min="1" max="1" width="13.4" customWidth="1"/>
    <col min="2" max="2" width="25.7142857142857" customWidth="1"/>
    <col min="3" max="3" width="18.5714285714286" customWidth="1"/>
    <col min="4" max="4" width="13.6380952380952" customWidth="1"/>
    <col min="5" max="5" width="45.5047619047619" customWidth="1"/>
    <col min="6" max="6" width="19.7333333333333" customWidth="1"/>
    <col min="7" max="7" width="17.9619047619048" customWidth="1"/>
  </cols>
  <sheetData>
    <row r="1" ht="16" customHeight="1" spans="1:8">
      <c r="A1" s="30" t="s">
        <v>0</v>
      </c>
      <c r="B1" s="31" t="s">
        <v>76</v>
      </c>
      <c r="C1" s="31" t="s">
        <v>77</v>
      </c>
      <c r="D1" s="31" t="s">
        <v>78</v>
      </c>
      <c r="E1" s="31" t="s">
        <v>79</v>
      </c>
      <c r="F1" s="31" t="s">
        <v>3</v>
      </c>
      <c r="G1" s="31" t="s">
        <v>5</v>
      </c>
      <c r="H1" s="31" t="s">
        <v>112</v>
      </c>
    </row>
    <row r="2" ht="138.55" spans="1:8">
      <c r="A2" s="21">
        <v>45978</v>
      </c>
      <c r="B2" s="87" t="s">
        <v>113</v>
      </c>
      <c r="C2" s="64" t="s">
        <v>114</v>
      </c>
      <c r="D2" s="17">
        <v>24</v>
      </c>
      <c r="E2" s="17" t="str">
        <f>_xlfn.DISPIMG("ID_85ED321DBE384C98BA6FB71C673D3AC6",1)</f>
        <v>=DISPIMG("ID_85ED321DBE384C98BA6FB71C673D3AC6",1)</v>
      </c>
      <c r="F2" s="18">
        <v>44670</v>
      </c>
      <c r="G2" s="18">
        <f>SUM(D2*F2)</f>
        <v>1072080</v>
      </c>
      <c r="H2" s="17"/>
    </row>
    <row r="3" ht="23.25" spans="1:8">
      <c r="A3" s="93" t="s">
        <v>4</v>
      </c>
      <c r="B3" s="94"/>
      <c r="C3" s="95"/>
      <c r="D3" s="96">
        <f>SUM(D2)</f>
        <v>24</v>
      </c>
      <c r="E3" s="97"/>
      <c r="F3" s="76" t="s">
        <v>111</v>
      </c>
      <c r="G3" s="98">
        <f>G2*11%</f>
        <v>117928.8</v>
      </c>
      <c r="H3" s="99"/>
    </row>
    <row r="4" ht="23.25" spans="1:8">
      <c r="A4" s="25" t="s">
        <v>5</v>
      </c>
      <c r="B4" s="27"/>
      <c r="C4" s="26"/>
      <c r="D4" s="100"/>
      <c r="E4" s="101">
        <f>SUM(G2:G3)</f>
        <v>1190008.8</v>
      </c>
      <c r="F4" s="101"/>
      <c r="G4" s="101"/>
      <c r="H4" s="101"/>
    </row>
    <row r="5" ht="168" customHeight="1" spans="1:8">
      <c r="A5" s="48"/>
      <c r="B5" s="102"/>
      <c r="C5" s="102"/>
      <c r="D5" s="103"/>
      <c r="E5" s="104"/>
      <c r="F5" s="18"/>
      <c r="G5" s="18">
        <f>SUM(D5*F5)</f>
        <v>0</v>
      </c>
      <c r="H5" s="105"/>
    </row>
    <row r="6" ht="23.25" spans="1:8">
      <c r="A6" s="93" t="s">
        <v>4</v>
      </c>
      <c r="B6" s="94"/>
      <c r="C6" s="95"/>
      <c r="D6" s="100">
        <f>SUM(D5)</f>
        <v>0</v>
      </c>
      <c r="E6" s="75"/>
      <c r="F6" s="76" t="s">
        <v>111</v>
      </c>
      <c r="G6" s="98">
        <f>G5*11%</f>
        <v>0</v>
      </c>
      <c r="H6" s="99"/>
    </row>
    <row r="7" ht="23.25" spans="1:8">
      <c r="A7" s="25" t="s">
        <v>5</v>
      </c>
      <c r="B7" s="27"/>
      <c r="C7" s="26"/>
      <c r="D7" s="100"/>
      <c r="E7" s="75">
        <f>SUM(G5:G6)</f>
        <v>0</v>
      </c>
      <c r="F7" s="75"/>
      <c r="G7" s="75"/>
      <c r="H7" s="75"/>
    </row>
    <row r="8" ht="168" customHeight="1" spans="1:8">
      <c r="A8" s="48"/>
      <c r="B8" s="102"/>
      <c r="C8" s="102"/>
      <c r="D8" s="103"/>
      <c r="E8" s="104"/>
      <c r="F8" s="18"/>
      <c r="G8" s="18">
        <f>SUM(D8*F8)</f>
        <v>0</v>
      </c>
      <c r="H8" s="105"/>
    </row>
    <row r="9" ht="23.25" spans="1:8">
      <c r="A9" s="93" t="s">
        <v>4</v>
      </c>
      <c r="B9" s="94"/>
      <c r="C9" s="95"/>
      <c r="D9" s="100"/>
      <c r="E9" s="75"/>
      <c r="F9" s="76" t="s">
        <v>111</v>
      </c>
      <c r="G9" s="98">
        <f>G8*11%</f>
        <v>0</v>
      </c>
      <c r="H9" s="99"/>
    </row>
    <row r="10" ht="23.25" spans="1:8">
      <c r="A10" s="25" t="s">
        <v>5</v>
      </c>
      <c r="B10" s="27"/>
      <c r="C10" s="26"/>
      <c r="D10" s="100"/>
      <c r="E10" s="75">
        <f>SUM(G8:G9)</f>
        <v>0</v>
      </c>
      <c r="F10" s="75"/>
      <c r="G10" s="75"/>
      <c r="H10" s="75"/>
    </row>
    <row r="11" ht="168" customHeight="1" spans="1:8">
      <c r="A11" s="106"/>
      <c r="B11" s="102"/>
      <c r="C11" s="102"/>
      <c r="D11" s="103"/>
      <c r="E11" s="104"/>
      <c r="F11" s="18"/>
      <c r="G11" s="18">
        <f>SUM(D11*F11)</f>
        <v>0</v>
      </c>
      <c r="H11" s="105"/>
    </row>
    <row r="12" ht="23.25" spans="1:8">
      <c r="A12" s="93" t="s">
        <v>4</v>
      </c>
      <c r="B12" s="94"/>
      <c r="C12" s="95"/>
      <c r="D12" s="100"/>
      <c r="E12" s="75"/>
      <c r="F12" s="76" t="s">
        <v>111</v>
      </c>
      <c r="G12" s="98">
        <f>G11*11%</f>
        <v>0</v>
      </c>
      <c r="H12" s="99"/>
    </row>
    <row r="13" ht="23.25" spans="1:8">
      <c r="A13" s="25" t="s">
        <v>5</v>
      </c>
      <c r="B13" s="27"/>
      <c r="C13" s="26"/>
      <c r="D13" s="100"/>
      <c r="E13" s="75">
        <f>SUM(G11:G12)</f>
        <v>0</v>
      </c>
      <c r="F13" s="75"/>
      <c r="G13" s="75"/>
      <c r="H13" s="75"/>
    </row>
    <row r="14" ht="168" customHeight="1" spans="1:8">
      <c r="A14" s="106"/>
      <c r="B14" s="102"/>
      <c r="C14" s="102"/>
      <c r="D14" s="103"/>
      <c r="E14" s="104"/>
      <c r="F14" s="18"/>
      <c r="G14" s="18"/>
      <c r="H14" s="105"/>
    </row>
    <row r="15" ht="23.25" spans="1:8">
      <c r="A15" s="93" t="s">
        <v>4</v>
      </c>
      <c r="B15" s="94"/>
      <c r="C15" s="95"/>
      <c r="D15" s="100"/>
      <c r="E15" s="75"/>
      <c r="F15" s="76" t="s">
        <v>111</v>
      </c>
      <c r="G15" s="98">
        <f>G14*11%</f>
        <v>0</v>
      </c>
      <c r="H15" s="99"/>
    </row>
    <row r="16" ht="23.25" spans="1:8">
      <c r="A16" s="25" t="s">
        <v>5</v>
      </c>
      <c r="B16" s="27"/>
      <c r="C16" s="26"/>
      <c r="D16" s="100"/>
      <c r="E16" s="75">
        <f>SUM(G14:G15)</f>
        <v>0</v>
      </c>
      <c r="F16" s="75"/>
      <c r="G16" s="75"/>
      <c r="H16" s="75"/>
    </row>
    <row r="17" ht="26" customHeight="1" spans="1:8">
      <c r="A17" s="81" t="s">
        <v>64</v>
      </c>
      <c r="B17" s="82"/>
      <c r="C17" s="82"/>
      <c r="D17" s="83"/>
      <c r="E17" s="107">
        <f>E4+E7+E10+E16</f>
        <v>1190008.8</v>
      </c>
      <c r="F17" s="108"/>
      <c r="G17" s="108"/>
      <c r="H17" s="109"/>
    </row>
  </sheetData>
  <mergeCells count="17">
    <mergeCell ref="A3:C3"/>
    <mergeCell ref="A4:C4"/>
    <mergeCell ref="E4:H4"/>
    <mergeCell ref="A6:C6"/>
    <mergeCell ref="A7:C7"/>
    <mergeCell ref="E7:H7"/>
    <mergeCell ref="A9:C9"/>
    <mergeCell ref="A10:C10"/>
    <mergeCell ref="E10:H10"/>
    <mergeCell ref="A12:C12"/>
    <mergeCell ref="A13:C13"/>
    <mergeCell ref="E13:H13"/>
    <mergeCell ref="A15:C15"/>
    <mergeCell ref="A16:C16"/>
    <mergeCell ref="E16:H16"/>
    <mergeCell ref="A17:D17"/>
    <mergeCell ref="E17:H17"/>
  </mergeCells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4"/>
  <sheetViews>
    <sheetView zoomScale="97" zoomScaleNormal="97" workbookViewId="0">
      <pane ySplit="1" topLeftCell="A2" activePane="bottomLeft" state="frozen"/>
      <selection/>
      <selection pane="bottomLeft" activeCell="F3" sqref="F3"/>
    </sheetView>
  </sheetViews>
  <sheetFormatPr defaultColWidth="9.14285714285714" defaultRowHeight="15" outlineLevelRow="3" outlineLevelCol="6"/>
  <cols>
    <col min="1" max="1" width="12.8571428571429" customWidth="1"/>
    <col min="2" max="2" width="12.2857142857143" customWidth="1"/>
    <col min="3" max="3" width="21.8571428571429" customWidth="1"/>
    <col min="4" max="4" width="11.6285714285714" customWidth="1"/>
    <col min="5" max="5" width="15.752380952381" customWidth="1"/>
    <col min="6" max="6" width="45.5047619047619" customWidth="1"/>
    <col min="7" max="7" width="17.9619047619048" customWidth="1"/>
  </cols>
  <sheetData>
    <row r="1" ht="16" customHeight="1" spans="1:7">
      <c r="A1" s="30" t="s">
        <v>0</v>
      </c>
      <c r="B1" s="31" t="s">
        <v>76</v>
      </c>
      <c r="C1" s="31" t="s">
        <v>77</v>
      </c>
      <c r="D1" s="31" t="s">
        <v>81</v>
      </c>
      <c r="E1" s="31" t="s">
        <v>3</v>
      </c>
      <c r="F1" s="31" t="s">
        <v>79</v>
      </c>
      <c r="G1" s="31" t="s">
        <v>5</v>
      </c>
    </row>
    <row r="2" ht="158" customHeight="1" spans="1:7">
      <c r="A2" s="21">
        <v>45971</v>
      </c>
      <c r="B2" s="87" t="s">
        <v>115</v>
      </c>
      <c r="C2" s="7" t="s">
        <v>116</v>
      </c>
      <c r="D2" s="24">
        <v>10</v>
      </c>
      <c r="E2" s="18">
        <v>280000</v>
      </c>
      <c r="F2" s="17" t="str">
        <f>_xlfn.DISPIMG("ID_DFDB4FDF8B6D479DA095D9C09B14E7E5",1)</f>
        <v>=DISPIMG("ID_DFDB4FDF8B6D479DA095D9C09B14E7E5",1)</v>
      </c>
      <c r="G2" s="18">
        <f>SUM(D2*E2)</f>
        <v>2800000</v>
      </c>
    </row>
    <row r="3" ht="168" customHeight="1" spans="1:7">
      <c r="A3" s="21"/>
      <c r="B3" s="87"/>
      <c r="C3" s="7"/>
      <c r="D3" s="24"/>
      <c r="E3" s="18"/>
      <c r="F3" s="17"/>
      <c r="G3" s="18">
        <f>SUM(D3*E3)</f>
        <v>0</v>
      </c>
    </row>
    <row r="4" ht="23" customHeight="1" spans="1:7">
      <c r="A4" s="88" t="s">
        <v>117</v>
      </c>
      <c r="B4" s="89"/>
      <c r="C4" s="90"/>
      <c r="D4" s="91"/>
      <c r="E4" s="91"/>
      <c r="F4" s="92">
        <f>SUM(G2:G3)</f>
        <v>2800000</v>
      </c>
      <c r="G4" s="92"/>
    </row>
  </sheetData>
  <mergeCells count="2">
    <mergeCell ref="A4:C4"/>
    <mergeCell ref="F4:G4"/>
  </mergeCells>
  <pageMargins left="0.75" right="0.75" top="1" bottom="1" header="0.5" footer="0.5"/>
  <pageSetup paperSize="1" orientation="portrait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8"/>
  <sheetViews>
    <sheetView workbookViewId="0">
      <selection activeCell="E5" sqref="E5"/>
    </sheetView>
  </sheetViews>
  <sheetFormatPr defaultColWidth="9.14285714285714" defaultRowHeight="15" outlineLevelRow="7" outlineLevelCol="6"/>
  <cols>
    <col min="1" max="1" width="13.4" customWidth="1"/>
    <col min="2" max="2" width="18.1333333333333" customWidth="1"/>
    <col min="3" max="4" width="18.5714285714286" customWidth="1"/>
    <col min="5" max="5" width="28.4285714285714" customWidth="1"/>
    <col min="6" max="7" width="17.9619047619048" customWidth="1"/>
  </cols>
  <sheetData>
    <row r="1" ht="16" customHeight="1" spans="1:7">
      <c r="A1" s="30" t="s">
        <v>0</v>
      </c>
      <c r="B1" s="31" t="s">
        <v>76</v>
      </c>
      <c r="C1" s="31" t="s">
        <v>77</v>
      </c>
      <c r="D1" s="31" t="s">
        <v>81</v>
      </c>
      <c r="E1" s="31" t="s">
        <v>79</v>
      </c>
      <c r="F1" s="31" t="s">
        <v>3</v>
      </c>
      <c r="G1" s="31" t="s">
        <v>5</v>
      </c>
    </row>
    <row r="2" ht="168" customHeight="1" spans="1:7">
      <c r="A2" s="71">
        <v>45962</v>
      </c>
      <c r="B2" s="72" t="s">
        <v>118</v>
      </c>
      <c r="C2" s="22" t="s">
        <v>119</v>
      </c>
      <c r="D2" s="23">
        <v>3</v>
      </c>
      <c r="E2" s="17"/>
      <c r="F2" s="73">
        <v>180180</v>
      </c>
      <c r="G2" s="18">
        <f>SUM(D2*F2)</f>
        <v>540540</v>
      </c>
    </row>
    <row r="3" ht="23.25" spans="1:7">
      <c r="A3" s="25" t="s">
        <v>44</v>
      </c>
      <c r="B3" s="27"/>
      <c r="C3" s="26"/>
      <c r="D3" s="74">
        <f>SUM(D2)</f>
        <v>3</v>
      </c>
      <c r="E3" s="75"/>
      <c r="F3" s="75" t="s">
        <v>111</v>
      </c>
      <c r="G3" s="76">
        <f>G2*11%</f>
        <v>59459.4</v>
      </c>
    </row>
    <row r="4" ht="23.25" spans="1:7">
      <c r="A4" s="25" t="s">
        <v>5</v>
      </c>
      <c r="B4" s="27"/>
      <c r="C4" s="27"/>
      <c r="D4" s="27"/>
      <c r="E4" s="77">
        <v>600000</v>
      </c>
      <c r="F4" s="78"/>
      <c r="G4" s="79"/>
    </row>
    <row r="5" ht="168" customHeight="1" spans="1:7">
      <c r="A5" s="71"/>
      <c r="B5" s="72"/>
      <c r="C5" s="22"/>
      <c r="D5" s="23"/>
      <c r="E5" s="17"/>
      <c r="F5" s="73"/>
      <c r="G5" s="18"/>
    </row>
    <row r="6" ht="23.25" spans="1:7">
      <c r="A6" s="25"/>
      <c r="B6" s="27"/>
      <c r="C6" s="26"/>
      <c r="D6" s="80"/>
      <c r="E6" s="75"/>
      <c r="F6" s="75"/>
      <c r="G6" s="76"/>
    </row>
    <row r="7" ht="23.25" spans="1:7">
      <c r="A7" s="25" t="s">
        <v>5</v>
      </c>
      <c r="B7" s="27"/>
      <c r="C7" s="27"/>
      <c r="D7" s="27"/>
      <c r="E7" s="77">
        <f>SUM(G5:G6)</f>
        <v>0</v>
      </c>
      <c r="F7" s="78"/>
      <c r="G7" s="79"/>
    </row>
    <row r="8" ht="26" customHeight="1" spans="1:7">
      <c r="A8" s="81" t="s">
        <v>64</v>
      </c>
      <c r="B8" s="82"/>
      <c r="C8" s="82"/>
      <c r="D8" s="83"/>
      <c r="E8" s="84">
        <f>E4+E7</f>
        <v>600000</v>
      </c>
      <c r="F8" s="85"/>
      <c r="G8" s="86"/>
    </row>
  </sheetData>
  <mergeCells count="8">
    <mergeCell ref="A3:C3"/>
    <mergeCell ref="A4:D4"/>
    <mergeCell ref="E4:G4"/>
    <mergeCell ref="A6:C6"/>
    <mergeCell ref="A7:D7"/>
    <mergeCell ref="E7:G7"/>
    <mergeCell ref="A8:D8"/>
    <mergeCell ref="E8:G8"/>
  </mergeCells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3"/>
  <sheetViews>
    <sheetView zoomScale="89" zoomScaleNormal="89" topLeftCell="A2" workbookViewId="0">
      <selection activeCell="D4" sqref="D4"/>
    </sheetView>
  </sheetViews>
  <sheetFormatPr defaultColWidth="9.14285714285714" defaultRowHeight="15" outlineLevelCol="5"/>
  <cols>
    <col min="1" max="1" width="12.4380952380952" style="11" customWidth="1"/>
    <col min="2" max="2" width="17.3333333333333" customWidth="1"/>
    <col min="3" max="3" width="23.0190476190476" customWidth="1"/>
    <col min="4" max="4" width="59.9619047619048" customWidth="1"/>
    <col min="5" max="5" width="29.0666666666667" customWidth="1"/>
    <col min="6" max="6" width="12.9238095238095" customWidth="1"/>
  </cols>
  <sheetData>
    <row r="1" ht="16" customHeight="1" spans="1:6">
      <c r="A1" s="12" t="s">
        <v>0</v>
      </c>
      <c r="B1" s="13" t="s">
        <v>76</v>
      </c>
      <c r="C1" s="13" t="s">
        <v>77</v>
      </c>
      <c r="D1" s="13" t="s">
        <v>79</v>
      </c>
      <c r="E1" s="13" t="s">
        <v>5</v>
      </c>
      <c r="F1" s="13" t="s">
        <v>112</v>
      </c>
    </row>
    <row r="2" ht="321" customHeight="1" spans="1:6">
      <c r="A2" s="62"/>
      <c r="B2" s="63"/>
      <c r="C2" s="64"/>
      <c r="D2" s="17"/>
      <c r="E2" s="18"/>
      <c r="F2" s="17"/>
    </row>
    <row r="3" ht="34" customHeight="1" spans="1:6">
      <c r="A3" s="65" t="s">
        <v>5</v>
      </c>
      <c r="B3" s="66"/>
      <c r="C3" s="67"/>
      <c r="D3" s="68">
        <f>SUM(E2:E2)</f>
        <v>0</v>
      </c>
      <c r="E3" s="69"/>
      <c r="F3" s="70"/>
    </row>
    <row r="4" ht="58" customHeight="1"/>
    <row r="5" ht="58" customHeight="1"/>
    <row r="6" ht="58" customHeight="1"/>
    <row r="7" ht="58" customHeight="1"/>
    <row r="8" ht="58" customHeight="1"/>
    <row r="9" ht="58" customHeight="1"/>
    <row r="10" ht="58" customHeight="1"/>
    <row r="11" ht="58" customHeight="1"/>
    <row r="12" ht="58" customHeight="1"/>
    <row r="13" ht="58" customHeight="1"/>
  </sheetData>
  <mergeCells count="2">
    <mergeCell ref="A3:C3"/>
    <mergeCell ref="D3:E3"/>
  </mergeCells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2"/>
  <sheetViews>
    <sheetView zoomScale="90" zoomScaleNormal="90" workbookViewId="0">
      <selection activeCell="A2" sqref="A2:A5"/>
    </sheetView>
  </sheetViews>
  <sheetFormatPr defaultColWidth="9.14285714285714" defaultRowHeight="15" outlineLevelCol="6"/>
  <cols>
    <col min="1" max="1" width="13.4" customWidth="1"/>
    <col min="2" max="2" width="11.1619047619048" customWidth="1"/>
    <col min="3" max="3" width="18.5714285714286" customWidth="1"/>
    <col min="4" max="4" width="15.8761904761905" customWidth="1"/>
    <col min="5" max="5" width="45.5047619047619" customWidth="1"/>
    <col min="6" max="7" width="17.9619047619048" customWidth="1"/>
  </cols>
  <sheetData>
    <row r="1" ht="16" customHeight="1" spans="1:7">
      <c r="A1" s="30" t="s">
        <v>0</v>
      </c>
      <c r="B1" s="31" t="s">
        <v>76</v>
      </c>
      <c r="C1" s="31" t="s">
        <v>77</v>
      </c>
      <c r="D1" s="31" t="s">
        <v>81</v>
      </c>
      <c r="E1" s="31" t="s">
        <v>79</v>
      </c>
      <c r="F1" s="31" t="s">
        <v>3</v>
      </c>
      <c r="G1" s="31" t="s">
        <v>5</v>
      </c>
    </row>
    <row r="2" ht="42" customHeight="1" spans="1:7">
      <c r="A2" s="32"/>
      <c r="B2" s="33"/>
      <c r="C2" s="34"/>
      <c r="D2" s="35"/>
      <c r="E2" s="36"/>
      <c r="F2" s="37"/>
      <c r="G2" s="37"/>
    </row>
    <row r="3" ht="42" customHeight="1" spans="1:7">
      <c r="A3" s="38"/>
      <c r="B3" s="39"/>
      <c r="C3" s="34"/>
      <c r="D3" s="35"/>
      <c r="E3" s="40"/>
      <c r="F3" s="37"/>
      <c r="G3" s="37"/>
    </row>
    <row r="4" ht="42" customHeight="1" spans="1:7">
      <c r="A4" s="38"/>
      <c r="B4" s="39"/>
      <c r="C4" s="34"/>
      <c r="D4" s="35"/>
      <c r="E4" s="40"/>
      <c r="F4" s="37"/>
      <c r="G4" s="37"/>
    </row>
    <row r="5" ht="42" customHeight="1" spans="1:7">
      <c r="A5" s="38"/>
      <c r="B5" s="39"/>
      <c r="C5" s="41"/>
      <c r="D5" s="35"/>
      <c r="E5" s="42"/>
      <c r="F5" s="37"/>
      <c r="G5" s="37"/>
    </row>
    <row r="6" ht="19" customHeight="1" spans="1:7">
      <c r="A6" s="43"/>
      <c r="B6" s="43"/>
      <c r="C6" s="43"/>
      <c r="D6" s="44"/>
      <c r="E6" s="24"/>
      <c r="F6" s="45"/>
      <c r="G6" s="45"/>
    </row>
    <row r="7" ht="19" customHeight="1" spans="1:7">
      <c r="A7" s="46"/>
      <c r="B7" s="46"/>
      <c r="C7" s="46"/>
      <c r="D7" s="44"/>
      <c r="E7" s="24"/>
      <c r="F7" s="45"/>
      <c r="G7" s="47"/>
    </row>
    <row r="8" ht="84" customHeight="1" spans="1:7">
      <c r="A8" s="48"/>
      <c r="B8" s="49"/>
      <c r="C8" s="41"/>
      <c r="D8" s="35"/>
      <c r="E8" s="40"/>
      <c r="F8" s="37"/>
      <c r="G8" s="50"/>
    </row>
    <row r="9" ht="84" customHeight="1" spans="1:7">
      <c r="A9" s="48"/>
      <c r="B9" s="49"/>
      <c r="C9" s="51"/>
      <c r="D9" s="35"/>
      <c r="E9" s="42"/>
      <c r="F9" s="37"/>
      <c r="G9" s="52"/>
    </row>
    <row r="10" ht="19" customHeight="1" spans="1:7">
      <c r="A10" s="43"/>
      <c r="B10" s="43"/>
      <c r="C10" s="43"/>
      <c r="D10" s="44"/>
      <c r="E10" s="42"/>
      <c r="F10" s="45"/>
      <c r="G10" s="45"/>
    </row>
    <row r="11" ht="19" customHeight="1" spans="1:7">
      <c r="A11" s="46"/>
      <c r="B11" s="46"/>
      <c r="C11" s="46"/>
      <c r="D11" s="27"/>
      <c r="E11" s="53"/>
      <c r="F11" s="54"/>
      <c r="G11" s="55"/>
    </row>
    <row r="12" ht="27" customHeight="1" spans="1:7">
      <c r="A12" s="56" t="s">
        <v>64</v>
      </c>
      <c r="B12" s="57"/>
      <c r="C12" s="57"/>
      <c r="D12" s="58"/>
      <c r="E12" s="59">
        <f>SUM(G7+G11)</f>
        <v>0</v>
      </c>
      <c r="F12" s="60"/>
      <c r="G12" s="61"/>
    </row>
  </sheetData>
  <mergeCells count="14">
    <mergeCell ref="A6:C6"/>
    <mergeCell ref="A7:C7"/>
    <mergeCell ref="A10:C10"/>
    <mergeCell ref="A11:C11"/>
    <mergeCell ref="A12:D12"/>
    <mergeCell ref="E12:G12"/>
    <mergeCell ref="A2:A5"/>
    <mergeCell ref="A8:A9"/>
    <mergeCell ref="B2:B5"/>
    <mergeCell ref="B8:B9"/>
    <mergeCell ref="E2:E5"/>
    <mergeCell ref="E8:E9"/>
    <mergeCell ref="G2:G5"/>
    <mergeCell ref="G8:G9"/>
  </mergeCells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"/>
  <sheetViews>
    <sheetView zoomScale="85" zoomScaleNormal="85" workbookViewId="0">
      <pane ySplit="1" topLeftCell="A2" activePane="bottomLeft" state="frozen"/>
      <selection/>
      <selection pane="bottomLeft" activeCell="K2" sqref="K2"/>
    </sheetView>
  </sheetViews>
  <sheetFormatPr defaultColWidth="9.14285714285714" defaultRowHeight="15" outlineLevelRow="2" outlineLevelCol="6"/>
  <cols>
    <col min="1" max="1" width="13.4" customWidth="1"/>
    <col min="2" max="2" width="21.0095238095238" customWidth="1"/>
    <col min="3" max="3" width="16.5809523809524" customWidth="1"/>
    <col min="4" max="4" width="45.5047619047619" customWidth="1"/>
    <col min="5" max="6" width="17.9619047619048" customWidth="1"/>
    <col min="7" max="7" width="11.247619047619" customWidth="1"/>
  </cols>
  <sheetData>
    <row r="1" ht="16" customHeight="1" spans="1:7">
      <c r="A1" s="12" t="s">
        <v>0</v>
      </c>
      <c r="B1" s="13" t="s">
        <v>77</v>
      </c>
      <c r="C1" s="13" t="s">
        <v>81</v>
      </c>
      <c r="D1" s="13" t="s">
        <v>79</v>
      </c>
      <c r="E1" s="13" t="s">
        <v>3</v>
      </c>
      <c r="F1" s="13" t="s">
        <v>5</v>
      </c>
      <c r="G1" s="13" t="s">
        <v>112</v>
      </c>
    </row>
    <row r="2" ht="324.4" spans="1:7">
      <c r="A2" s="21">
        <v>45982</v>
      </c>
      <c r="B2" s="22" t="s">
        <v>120</v>
      </c>
      <c r="C2" s="23">
        <v>6</v>
      </c>
      <c r="D2" s="17" t="str">
        <f>_xlfn.DISPIMG("ID_DAC82FDD10B7481C85D0D7DE92D877FB",1)</f>
        <v>=DISPIMG("ID_DAC82FDD10B7481C85D0D7DE92D877FB",1)</v>
      </c>
      <c r="E2" s="18">
        <v>50000</v>
      </c>
      <c r="F2" s="18">
        <f>C2*E2</f>
        <v>300000</v>
      </c>
      <c r="G2" s="24"/>
    </row>
    <row r="3" ht="23.25" spans="1:7">
      <c r="A3" s="25" t="s">
        <v>5</v>
      </c>
      <c r="B3" s="26"/>
      <c r="C3" s="27"/>
      <c r="D3" s="28">
        <f>SUM(F2:F2)</f>
        <v>300000</v>
      </c>
      <c r="E3" s="29"/>
      <c r="F3" s="29"/>
      <c r="G3" s="17"/>
    </row>
  </sheetData>
  <mergeCells count="2">
    <mergeCell ref="A3:B3"/>
    <mergeCell ref="D3:F3"/>
  </mergeCells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3"/>
  <sheetViews>
    <sheetView zoomScale="85" zoomScaleNormal="85" workbookViewId="0">
      <selection activeCell="E5" sqref="E5"/>
    </sheetView>
  </sheetViews>
  <sheetFormatPr defaultColWidth="9.14285714285714" defaultRowHeight="15" outlineLevelCol="6"/>
  <cols>
    <col min="1" max="1" width="14.952380952381" style="11" customWidth="1"/>
    <col min="2" max="2" width="23.0190476190476" customWidth="1"/>
    <col min="3" max="3" width="7.72380952380952" customWidth="1"/>
    <col min="4" max="4" width="52.6571428571429" customWidth="1"/>
    <col min="5" max="5" width="20" customWidth="1"/>
    <col min="6" max="6" width="29.0666666666667" customWidth="1"/>
    <col min="7" max="7" width="21.5047619047619" customWidth="1"/>
  </cols>
  <sheetData>
    <row r="1" ht="16" customHeight="1" spans="1:7">
      <c r="A1" s="12" t="s">
        <v>0</v>
      </c>
      <c r="B1" s="13" t="s">
        <v>77</v>
      </c>
      <c r="C1" s="13" t="s">
        <v>81</v>
      </c>
      <c r="D1" s="13" t="s">
        <v>79</v>
      </c>
      <c r="E1" s="13" t="s">
        <v>82</v>
      </c>
      <c r="F1" s="13" t="s">
        <v>5</v>
      </c>
      <c r="G1" s="13" t="s">
        <v>112</v>
      </c>
    </row>
    <row r="2" ht="177" customHeight="1" spans="1:7">
      <c r="A2" s="14"/>
      <c r="B2" s="15"/>
      <c r="C2" s="16"/>
      <c r="D2" s="17"/>
      <c r="E2" s="18"/>
      <c r="F2" s="18"/>
      <c r="G2" s="18"/>
    </row>
    <row r="3" ht="34" customHeight="1" spans="1:7">
      <c r="A3" s="19"/>
      <c r="B3" s="20"/>
      <c r="C3" s="20"/>
      <c r="D3" s="5"/>
      <c r="E3" s="5"/>
      <c r="F3" s="5">
        <f>SUM(F2:F2)</f>
        <v>0</v>
      </c>
      <c r="G3" s="5"/>
    </row>
    <row r="4" ht="58" customHeight="1"/>
    <row r="5" ht="58" customHeight="1"/>
    <row r="6" ht="58" customHeight="1"/>
    <row r="7" ht="58" customHeight="1"/>
    <row r="8" ht="58" customHeight="1"/>
    <row r="9" ht="58" customHeight="1"/>
    <row r="10" ht="58" customHeight="1"/>
    <row r="11" ht="58" customHeight="1"/>
    <row r="12" ht="58" customHeight="1"/>
    <row r="13" ht="58" customHeight="1"/>
  </sheetData>
  <mergeCells count="1">
    <mergeCell ref="A3:B3"/>
  </mergeCells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20"/>
  <sheetViews>
    <sheetView workbookViewId="0">
      <selection activeCell="A20" sqref="$A20:$XFD20"/>
    </sheetView>
  </sheetViews>
  <sheetFormatPr defaultColWidth="9.14285714285714" defaultRowHeight="15" outlineLevelCol="2"/>
  <cols>
    <col min="1" max="1" width="3.57142857142857" customWidth="1"/>
    <col min="2" max="2" width="27.7142857142857" customWidth="1"/>
    <col min="3" max="3" width="14.4285714285714" customWidth="1"/>
    <col min="6" max="6" width="21.4285714285714" customWidth="1"/>
    <col min="7" max="7" width="20.2857142857143" customWidth="1"/>
  </cols>
  <sheetData>
    <row r="1" spans="1:3">
      <c r="A1" s="1" t="s">
        <v>121</v>
      </c>
      <c r="B1" s="2" t="s">
        <v>122</v>
      </c>
      <c r="C1" s="3" t="s">
        <v>5</v>
      </c>
    </row>
    <row r="2" spans="1:3">
      <c r="A2" s="4">
        <v>1</v>
      </c>
      <c r="B2" s="4" t="s">
        <v>123</v>
      </c>
      <c r="C2" s="5">
        <f>'BUK BUNGA (Groceries)'!F378</f>
        <v>10243000</v>
      </c>
    </row>
    <row r="3" spans="1:3">
      <c r="A3" s="4">
        <v>2</v>
      </c>
      <c r="B3" s="4" t="s">
        <v>124</v>
      </c>
      <c r="C3" s="5">
        <f>'WARUNG EKA (Drinks, Etc)'!G147</f>
        <v>8353000</v>
      </c>
    </row>
    <row r="4" spans="1:3">
      <c r="A4" s="4">
        <v>3</v>
      </c>
      <c r="B4" s="4" t="s">
        <v>125</v>
      </c>
      <c r="C4" s="5">
        <f>'DEWATA COCONUT (Coconut)'!E15</f>
        <v>1320000</v>
      </c>
    </row>
    <row r="5" spans="1:3">
      <c r="A5" s="4">
        <v>4</v>
      </c>
      <c r="B5" s="4" t="s">
        <v>126</v>
      </c>
      <c r="C5" s="5">
        <f>'SEDANA JAYA'!F393</f>
        <v>2549400</v>
      </c>
    </row>
    <row r="6" spans="1:3">
      <c r="A6" s="4">
        <v>5</v>
      </c>
      <c r="B6" s="4" t="s">
        <v>127</v>
      </c>
      <c r="C6" s="5">
        <f>'PNB (Alcohol)'!H14</f>
        <v>5225000</v>
      </c>
    </row>
    <row r="7" spans="1:3">
      <c r="A7" s="4">
        <v>6</v>
      </c>
      <c r="B7" s="6" t="s">
        <v>128</v>
      </c>
      <c r="C7" s="5">
        <f>'DSP (Alcohol)'!F12</f>
        <v>7834500</v>
      </c>
    </row>
    <row r="8" customFormat="1" spans="1:3">
      <c r="A8" s="4">
        <v>7</v>
      </c>
      <c r="B8" s="6" t="s">
        <v>129</v>
      </c>
      <c r="C8" s="5">
        <f>'DSP ARYA BIMA (Alcohol)'!E3</f>
        <v>0</v>
      </c>
    </row>
    <row r="9" spans="1:3">
      <c r="A9" s="4">
        <v>8</v>
      </c>
      <c r="B9" s="4" t="s">
        <v>130</v>
      </c>
      <c r="C9" s="5">
        <f>'SELERA OR STIR UP (Syrup)'!F23</f>
        <v>1500000</v>
      </c>
    </row>
    <row r="10" spans="1:3">
      <c r="A10" s="4">
        <v>9</v>
      </c>
      <c r="B10" s="4" t="s">
        <v>131</v>
      </c>
      <c r="C10" s="5">
        <f>'DW BALI (Alcohol)'!E5</f>
        <v>0</v>
      </c>
    </row>
    <row r="11" spans="1:3">
      <c r="A11" s="4">
        <v>10</v>
      </c>
      <c r="B11" s="4" t="s">
        <v>132</v>
      </c>
      <c r="C11" s="5">
        <f>'DDB (Alcohol)'!E14</f>
        <v>700001</v>
      </c>
    </row>
    <row r="12" spans="1:3">
      <c r="A12" s="4">
        <v>11</v>
      </c>
      <c r="B12" s="4" t="s">
        <v>133</v>
      </c>
      <c r="C12" s="5">
        <f>'NANO DEWATA (Alcohol)'!E14</f>
        <v>0</v>
      </c>
    </row>
    <row r="13" spans="1:3">
      <c r="A13" s="4">
        <v>12</v>
      </c>
      <c r="B13" s="4" t="s">
        <v>134</v>
      </c>
      <c r="C13" s="5">
        <f>'BALI PERMATA JAYA (Corona Beer)'!E17</f>
        <v>1190008.8</v>
      </c>
    </row>
    <row r="14" spans="1:3">
      <c r="A14" s="4">
        <v>13</v>
      </c>
      <c r="B14" s="4" t="s">
        <v>135</v>
      </c>
      <c r="C14" s="7">
        <f>'BLACK COFFEE ROASTERS (Coffee)'!F4</f>
        <v>2800000</v>
      </c>
    </row>
    <row r="15" spans="1:3">
      <c r="A15" s="4">
        <v>14</v>
      </c>
      <c r="B15" s="4" t="s">
        <v>136</v>
      </c>
      <c r="C15" s="5">
        <f>'PT. PRASIDA LANTUR MAJU (Wine)'!E8</f>
        <v>600000</v>
      </c>
    </row>
    <row r="16" spans="1:3">
      <c r="A16" s="4">
        <v>15</v>
      </c>
      <c r="B16" s="6" t="s">
        <v>137</v>
      </c>
      <c r="C16" s="8">
        <f>'PT LOVINA BEACH BREWERY'!D3</f>
        <v>0</v>
      </c>
    </row>
    <row r="17" spans="1:3">
      <c r="A17" s="4">
        <v>16</v>
      </c>
      <c r="B17" s="4" t="s">
        <v>138</v>
      </c>
      <c r="C17" s="5">
        <f>'CHAI CHITAI (Tea Leaf,etc)'!E12</f>
        <v>0</v>
      </c>
    </row>
    <row r="18" spans="1:3">
      <c r="A18" s="4">
        <v>17</v>
      </c>
      <c r="B18" s="4" t="s">
        <v>139</v>
      </c>
      <c r="C18" s="5">
        <f>'MULIA JAYA (Passion Fruit)'!D3</f>
        <v>300000</v>
      </c>
    </row>
    <row r="19" spans="1:3">
      <c r="A19" s="4">
        <v>18</v>
      </c>
      <c r="B19" s="4" t="s">
        <v>140</v>
      </c>
      <c r="C19" s="5"/>
    </row>
    <row r="20" spans="1:3">
      <c r="A20" s="9" t="s">
        <v>5</v>
      </c>
      <c r="B20" s="9"/>
      <c r="C20" s="10">
        <f>SUM(C2:C13)</f>
        <v>38914909.8</v>
      </c>
    </row>
  </sheetData>
  <mergeCells count="1">
    <mergeCell ref="A20:B20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147"/>
  <sheetViews>
    <sheetView workbookViewId="0">
      <pane ySplit="1" topLeftCell="A56" activePane="bottomLeft" state="frozen"/>
      <selection/>
      <selection pane="bottomLeft" activeCell="I60" sqref="I60"/>
    </sheetView>
  </sheetViews>
  <sheetFormatPr defaultColWidth="9.14285714285714" defaultRowHeight="15"/>
  <cols>
    <col min="1" max="1" width="8.85714285714286" style="257" customWidth="1"/>
    <col min="2" max="2" width="12.7142857142857" style="258" customWidth="1"/>
    <col min="3" max="3" width="45.8571428571429" style="259" customWidth="1"/>
    <col min="4" max="4" width="6.8952380952381" style="260" customWidth="1"/>
    <col min="5" max="5" width="13.1428571428571" style="261" customWidth="1"/>
    <col min="6" max="6" width="13.1428571428571" style="256" customWidth="1"/>
    <col min="7" max="7" width="21.5047619047619" style="257" customWidth="1"/>
    <col min="8" max="8" width="13.1428571428571" style="256"/>
    <col min="9" max="9" width="29.2857142857143" style="256" customWidth="1"/>
    <col min="10" max="10" width="12.8571428571429" style="256"/>
    <col min="11" max="11" width="18.0285714285714" style="256" customWidth="1"/>
    <col min="12" max="12" width="11.4285714285714" style="256"/>
    <col min="13" max="15" width="10.2857142857143" style="256"/>
    <col min="16" max="16384" width="9.14285714285714" style="256"/>
  </cols>
  <sheetData>
    <row r="1" s="256" customFormat="1" ht="21" customHeight="1" spans="1:7">
      <c r="A1" s="262" t="s">
        <v>43</v>
      </c>
      <c r="B1" s="263" t="s">
        <v>0</v>
      </c>
      <c r="C1" s="264" t="s">
        <v>1</v>
      </c>
      <c r="D1" s="265" t="s">
        <v>2</v>
      </c>
      <c r="E1" s="266" t="s">
        <v>3</v>
      </c>
      <c r="F1" s="264" t="s">
        <v>44</v>
      </c>
      <c r="G1" s="264" t="s">
        <v>45</v>
      </c>
    </row>
    <row r="2" s="256" customFormat="1" ht="19" customHeight="1" spans="1:7">
      <c r="A2" s="33">
        <v>71905</v>
      </c>
      <c r="B2" s="32">
        <v>45962</v>
      </c>
      <c r="C2" s="267" t="s">
        <v>46</v>
      </c>
      <c r="D2" s="110">
        <v>4</v>
      </c>
      <c r="E2" s="7">
        <v>8000</v>
      </c>
      <c r="F2" s="268">
        <f>SUM(D2*E2)</f>
        <v>32000</v>
      </c>
      <c r="G2" s="269">
        <f>SUM(F2:F3)</f>
        <v>52000</v>
      </c>
    </row>
    <row r="3" s="256" customFormat="1" ht="19" customHeight="1" spans="1:7">
      <c r="A3" s="270"/>
      <c r="B3" s="271"/>
      <c r="C3" s="267" t="s">
        <v>47</v>
      </c>
      <c r="D3" s="110">
        <v>1</v>
      </c>
      <c r="E3" s="7">
        <v>20000</v>
      </c>
      <c r="F3" s="268">
        <f>SUM(D3*E3)</f>
        <v>20000</v>
      </c>
      <c r="G3" s="272"/>
    </row>
    <row r="4" s="256" customFormat="1" ht="19" customHeight="1" spans="1:7">
      <c r="A4" s="24">
        <v>71971</v>
      </c>
      <c r="B4" s="21">
        <v>45963</v>
      </c>
      <c r="C4" s="267" t="s">
        <v>47</v>
      </c>
      <c r="D4" s="110">
        <v>1</v>
      </c>
      <c r="E4" s="7">
        <v>20000</v>
      </c>
      <c r="F4" s="268">
        <f t="shared" ref="F4:F9" si="0">SUM(D4*E4)</f>
        <v>20000</v>
      </c>
      <c r="G4" s="55">
        <f>SUM(F4:F6)</f>
        <v>528000</v>
      </c>
    </row>
    <row r="5" s="256" customFormat="1" ht="19" customHeight="1" spans="1:7">
      <c r="A5" s="24"/>
      <c r="B5" s="21"/>
      <c r="C5" s="267" t="s">
        <v>46</v>
      </c>
      <c r="D5" s="110">
        <v>6</v>
      </c>
      <c r="E5" s="7">
        <v>8000</v>
      </c>
      <c r="F5" s="268">
        <f t="shared" si="0"/>
        <v>48000</v>
      </c>
      <c r="G5" s="55"/>
    </row>
    <row r="6" s="256" customFormat="1" ht="19" customHeight="1" spans="1:7">
      <c r="A6" s="24"/>
      <c r="B6" s="21"/>
      <c r="C6" s="267" t="s">
        <v>48</v>
      </c>
      <c r="D6" s="110">
        <v>4</v>
      </c>
      <c r="E6" s="7">
        <v>115000</v>
      </c>
      <c r="F6" s="268">
        <f t="shared" si="0"/>
        <v>460000</v>
      </c>
      <c r="G6" s="55"/>
    </row>
    <row r="7" s="256" customFormat="1" ht="18" customHeight="1" spans="1:7">
      <c r="A7" s="24">
        <v>72030</v>
      </c>
      <c r="B7" s="21">
        <v>45964</v>
      </c>
      <c r="C7" s="267" t="s">
        <v>47</v>
      </c>
      <c r="D7" s="110">
        <v>2</v>
      </c>
      <c r="E7" s="7">
        <v>20000</v>
      </c>
      <c r="F7" s="268">
        <f t="shared" si="0"/>
        <v>40000</v>
      </c>
      <c r="G7" s="55">
        <f>SUM(F7:F9)</f>
        <v>132000</v>
      </c>
    </row>
    <row r="8" s="256" customFormat="1" ht="18" customHeight="1" spans="1:7">
      <c r="A8" s="24"/>
      <c r="B8" s="21"/>
      <c r="C8" s="267" t="s">
        <v>49</v>
      </c>
      <c r="D8" s="110">
        <v>2</v>
      </c>
      <c r="E8" s="7">
        <v>22000</v>
      </c>
      <c r="F8" s="268">
        <f t="shared" si="0"/>
        <v>44000</v>
      </c>
      <c r="G8" s="55"/>
    </row>
    <row r="9" s="256" customFormat="1" ht="19" customHeight="1" spans="1:7">
      <c r="A9" s="24"/>
      <c r="B9" s="21"/>
      <c r="C9" s="267" t="s">
        <v>46</v>
      </c>
      <c r="D9" s="110">
        <v>6</v>
      </c>
      <c r="E9" s="7">
        <v>8000</v>
      </c>
      <c r="F9" s="268">
        <f t="shared" si="0"/>
        <v>48000</v>
      </c>
      <c r="G9" s="55"/>
    </row>
    <row r="10" s="256" customFormat="1" ht="19" customHeight="1" spans="1:7">
      <c r="A10" s="24">
        <v>72121</v>
      </c>
      <c r="B10" s="21">
        <v>45965</v>
      </c>
      <c r="C10" s="267" t="s">
        <v>46</v>
      </c>
      <c r="D10" s="110">
        <v>4</v>
      </c>
      <c r="E10" s="7">
        <v>8000</v>
      </c>
      <c r="F10" s="268">
        <f t="shared" ref="F10:F22" si="1">SUM(D10*E10)</f>
        <v>32000</v>
      </c>
      <c r="G10" s="55">
        <f>SUM(F10:F15)</f>
        <v>784000</v>
      </c>
    </row>
    <row r="11" s="256" customFormat="1" ht="19" customHeight="1" spans="1:7">
      <c r="A11" s="24"/>
      <c r="B11" s="21"/>
      <c r="C11" s="267" t="s">
        <v>49</v>
      </c>
      <c r="D11" s="110">
        <v>1</v>
      </c>
      <c r="E11" s="7">
        <v>22000</v>
      </c>
      <c r="F11" s="268">
        <f t="shared" si="1"/>
        <v>22000</v>
      </c>
      <c r="G11" s="55"/>
    </row>
    <row r="12" s="256" customFormat="1" ht="19" customHeight="1" spans="1:7">
      <c r="A12" s="24"/>
      <c r="B12" s="21"/>
      <c r="C12" s="273" t="s">
        <v>50</v>
      </c>
      <c r="D12" s="110">
        <v>1</v>
      </c>
      <c r="E12" s="7">
        <v>135000</v>
      </c>
      <c r="F12" s="268">
        <f t="shared" si="1"/>
        <v>135000</v>
      </c>
      <c r="G12" s="55"/>
    </row>
    <row r="13" s="256" customFormat="1" ht="19" customHeight="1" spans="1:7">
      <c r="A13" s="24"/>
      <c r="B13" s="21"/>
      <c r="C13" s="267" t="s">
        <v>51</v>
      </c>
      <c r="D13" s="110">
        <v>2</v>
      </c>
      <c r="E13" s="7">
        <v>120000</v>
      </c>
      <c r="F13" s="268">
        <f t="shared" si="1"/>
        <v>240000</v>
      </c>
      <c r="G13" s="55"/>
    </row>
    <row r="14" s="256" customFormat="1" ht="19" customHeight="1" spans="1:7">
      <c r="A14" s="24"/>
      <c r="B14" s="21"/>
      <c r="C14" s="267" t="s">
        <v>48</v>
      </c>
      <c r="D14" s="110">
        <v>2</v>
      </c>
      <c r="E14" s="7">
        <v>115000</v>
      </c>
      <c r="F14" s="268">
        <f t="shared" si="1"/>
        <v>230000</v>
      </c>
      <c r="G14" s="55"/>
    </row>
    <row r="15" s="256" customFormat="1" ht="19" customHeight="1" spans="1:7">
      <c r="A15" s="24"/>
      <c r="B15" s="21"/>
      <c r="C15" s="273" t="s">
        <v>52</v>
      </c>
      <c r="D15" s="110">
        <v>1</v>
      </c>
      <c r="E15" s="7">
        <v>125000</v>
      </c>
      <c r="F15" s="268">
        <f t="shared" si="1"/>
        <v>125000</v>
      </c>
      <c r="G15" s="55"/>
    </row>
    <row r="16" s="256" customFormat="1" ht="19" customHeight="1" spans="1:7">
      <c r="A16" s="212">
        <v>72185</v>
      </c>
      <c r="B16" s="32">
        <v>45966</v>
      </c>
      <c r="C16" s="273" t="s">
        <v>46</v>
      </c>
      <c r="D16" s="110">
        <v>4</v>
      </c>
      <c r="E16" s="7">
        <v>8000</v>
      </c>
      <c r="F16" s="268">
        <f t="shared" si="1"/>
        <v>32000</v>
      </c>
      <c r="G16" s="269">
        <f>SUM(F16:F18)</f>
        <v>74000</v>
      </c>
    </row>
    <row r="17" s="256" customFormat="1" ht="19" customHeight="1" spans="1:7">
      <c r="A17" s="214"/>
      <c r="B17" s="38"/>
      <c r="C17" s="273" t="s">
        <v>49</v>
      </c>
      <c r="D17" s="110">
        <v>1</v>
      </c>
      <c r="E17" s="7">
        <v>22000</v>
      </c>
      <c r="F17" s="268">
        <f t="shared" si="1"/>
        <v>22000</v>
      </c>
      <c r="G17" s="274"/>
    </row>
    <row r="18" s="256" customFormat="1" ht="19" customHeight="1" spans="1:7">
      <c r="A18" s="275"/>
      <c r="B18" s="271"/>
      <c r="C18" s="273" t="s">
        <v>47</v>
      </c>
      <c r="D18" s="110">
        <v>1</v>
      </c>
      <c r="E18" s="7">
        <v>20000</v>
      </c>
      <c r="F18" s="268">
        <f t="shared" si="1"/>
        <v>20000</v>
      </c>
      <c r="G18" s="272"/>
    </row>
    <row r="19" s="256" customFormat="1" ht="19" customHeight="1" spans="1:7">
      <c r="A19" s="24">
        <v>72264</v>
      </c>
      <c r="B19" s="21">
        <v>45967</v>
      </c>
      <c r="C19" s="267" t="s">
        <v>47</v>
      </c>
      <c r="D19" s="110">
        <v>1</v>
      </c>
      <c r="E19" s="7">
        <v>20000</v>
      </c>
      <c r="F19" s="268">
        <f t="shared" si="1"/>
        <v>20000</v>
      </c>
      <c r="G19" s="55">
        <f>SUM(F19:F20)</f>
        <v>42000</v>
      </c>
    </row>
    <row r="20" s="256" customFormat="1" ht="19" customHeight="1" spans="1:7">
      <c r="A20" s="24"/>
      <c r="B20" s="21"/>
      <c r="C20" s="267" t="s">
        <v>49</v>
      </c>
      <c r="D20" s="110">
        <v>1</v>
      </c>
      <c r="E20" s="7">
        <v>22000</v>
      </c>
      <c r="F20" s="268">
        <f t="shared" si="1"/>
        <v>22000</v>
      </c>
      <c r="G20" s="55"/>
    </row>
    <row r="21" s="256" customFormat="1" ht="19" customHeight="1" spans="1:7">
      <c r="A21" s="212">
        <v>72318</v>
      </c>
      <c r="B21" s="32">
        <v>45968</v>
      </c>
      <c r="C21" s="267" t="s">
        <v>49</v>
      </c>
      <c r="D21" s="110">
        <v>1</v>
      </c>
      <c r="E21" s="7">
        <v>22000</v>
      </c>
      <c r="F21" s="268">
        <f t="shared" ref="F21:F45" si="2">SUM(D21*E21)</f>
        <v>22000</v>
      </c>
      <c r="G21" s="269">
        <f>SUM(F21:F25)</f>
        <v>810000</v>
      </c>
    </row>
    <row r="22" s="256" customFormat="1" ht="19" customHeight="1" spans="1:7">
      <c r="A22" s="214"/>
      <c r="B22" s="38"/>
      <c r="C22" s="267" t="s">
        <v>46</v>
      </c>
      <c r="D22" s="110">
        <v>6</v>
      </c>
      <c r="E22" s="7">
        <v>8000</v>
      </c>
      <c r="F22" s="268">
        <f t="shared" si="2"/>
        <v>48000</v>
      </c>
      <c r="G22" s="274"/>
    </row>
    <row r="23" s="256" customFormat="1" ht="19" customHeight="1" spans="1:7">
      <c r="A23" s="214"/>
      <c r="B23" s="38"/>
      <c r="C23" s="273" t="s">
        <v>53</v>
      </c>
      <c r="D23" s="110">
        <v>1</v>
      </c>
      <c r="E23" s="7">
        <v>135000</v>
      </c>
      <c r="F23" s="268">
        <f t="shared" si="2"/>
        <v>135000</v>
      </c>
      <c r="G23" s="274"/>
    </row>
    <row r="24" s="256" customFormat="1" ht="19" customHeight="1" spans="1:7">
      <c r="A24" s="214"/>
      <c r="B24" s="38"/>
      <c r="C24" s="267" t="s">
        <v>54</v>
      </c>
      <c r="D24" s="110">
        <v>1</v>
      </c>
      <c r="E24" s="7">
        <v>125000</v>
      </c>
      <c r="F24" s="268">
        <f t="shared" si="2"/>
        <v>125000</v>
      </c>
      <c r="G24" s="274"/>
    </row>
    <row r="25" s="256" customFormat="1" ht="19" customHeight="1" spans="1:7">
      <c r="A25" s="275"/>
      <c r="B25" s="271"/>
      <c r="C25" s="267" t="s">
        <v>55</v>
      </c>
      <c r="D25" s="110">
        <v>1</v>
      </c>
      <c r="E25" s="7">
        <v>480000</v>
      </c>
      <c r="F25" s="268">
        <f t="shared" si="2"/>
        <v>480000</v>
      </c>
      <c r="G25" s="272"/>
    </row>
    <row r="26" s="256" customFormat="1" ht="19" customHeight="1" spans="1:7">
      <c r="A26" s="212">
        <v>72401</v>
      </c>
      <c r="B26" s="32">
        <v>45969</v>
      </c>
      <c r="C26" s="273" t="s">
        <v>49</v>
      </c>
      <c r="D26" s="110">
        <v>1</v>
      </c>
      <c r="E26" s="7">
        <v>22000</v>
      </c>
      <c r="F26" s="268">
        <f t="shared" si="2"/>
        <v>22000</v>
      </c>
      <c r="G26" s="269">
        <f>SUM(F26:F28)</f>
        <v>195000</v>
      </c>
    </row>
    <row r="27" s="256" customFormat="1" ht="19" customHeight="1" spans="1:7">
      <c r="A27" s="214"/>
      <c r="B27" s="38"/>
      <c r="C27" s="267" t="s">
        <v>46</v>
      </c>
      <c r="D27" s="110">
        <v>6</v>
      </c>
      <c r="E27" s="7">
        <v>8000</v>
      </c>
      <c r="F27" s="268">
        <f t="shared" si="2"/>
        <v>48000</v>
      </c>
      <c r="G27" s="274"/>
    </row>
    <row r="28" s="256" customFormat="1" ht="19" customHeight="1" spans="1:7">
      <c r="A28" s="275"/>
      <c r="B28" s="271"/>
      <c r="C28" s="273" t="s">
        <v>56</v>
      </c>
      <c r="D28" s="110">
        <v>1</v>
      </c>
      <c r="E28" s="7">
        <v>125000</v>
      </c>
      <c r="F28" s="268">
        <f t="shared" si="2"/>
        <v>125000</v>
      </c>
      <c r="G28" s="272"/>
    </row>
    <row r="29" s="256" customFormat="1" ht="19" customHeight="1" spans="1:7">
      <c r="A29" s="212">
        <v>72489</v>
      </c>
      <c r="B29" s="32">
        <v>45970</v>
      </c>
      <c r="C29" s="267" t="s">
        <v>49</v>
      </c>
      <c r="D29" s="110">
        <v>2</v>
      </c>
      <c r="E29" s="7">
        <v>22000</v>
      </c>
      <c r="F29" s="268">
        <f t="shared" si="2"/>
        <v>44000</v>
      </c>
      <c r="G29" s="269">
        <f>SUM(F29:F32)</f>
        <v>1262000</v>
      </c>
    </row>
    <row r="30" s="256" customFormat="1" ht="19" customHeight="1" spans="1:7">
      <c r="A30" s="214"/>
      <c r="B30" s="38"/>
      <c r="C30" s="267" t="s">
        <v>47</v>
      </c>
      <c r="D30" s="110">
        <v>1</v>
      </c>
      <c r="E30" s="7">
        <v>20000</v>
      </c>
      <c r="F30" s="268">
        <f t="shared" si="2"/>
        <v>20000</v>
      </c>
      <c r="G30" s="274"/>
    </row>
    <row r="31" s="256" customFormat="1" ht="19" customHeight="1" spans="1:7">
      <c r="A31" s="214"/>
      <c r="B31" s="38"/>
      <c r="C31" s="267" t="s">
        <v>46</v>
      </c>
      <c r="D31" s="110">
        <v>6</v>
      </c>
      <c r="E31" s="7">
        <v>8000</v>
      </c>
      <c r="F31" s="268">
        <f t="shared" si="2"/>
        <v>48000</v>
      </c>
      <c r="G31" s="274"/>
    </row>
    <row r="32" s="256" customFormat="1" ht="19" customHeight="1" spans="1:7">
      <c r="A32" s="275"/>
      <c r="B32" s="271"/>
      <c r="C32" s="267" t="s">
        <v>48</v>
      </c>
      <c r="D32" s="110">
        <v>10</v>
      </c>
      <c r="E32" s="7">
        <v>115000</v>
      </c>
      <c r="F32" s="268">
        <f t="shared" si="2"/>
        <v>1150000</v>
      </c>
      <c r="G32" s="272"/>
    </row>
    <row r="33" s="256" customFormat="1" ht="19" customHeight="1" spans="1:7">
      <c r="A33" s="212">
        <v>72524</v>
      </c>
      <c r="B33" s="32">
        <v>45971</v>
      </c>
      <c r="C33" s="267" t="s">
        <v>49</v>
      </c>
      <c r="D33" s="110">
        <v>2</v>
      </c>
      <c r="E33" s="7">
        <v>22000</v>
      </c>
      <c r="F33" s="268">
        <f t="shared" si="2"/>
        <v>44000</v>
      </c>
      <c r="G33" s="269">
        <f>SUM(F33:F37)</f>
        <v>576000</v>
      </c>
    </row>
    <row r="34" s="256" customFormat="1" ht="19" customHeight="1" spans="1:7">
      <c r="A34" s="214"/>
      <c r="B34" s="38"/>
      <c r="C34" s="267" t="s">
        <v>46</v>
      </c>
      <c r="D34" s="110">
        <v>4</v>
      </c>
      <c r="E34" s="7">
        <v>8000</v>
      </c>
      <c r="F34" s="268">
        <f t="shared" si="2"/>
        <v>32000</v>
      </c>
      <c r="G34" s="274"/>
    </row>
    <row r="35" s="256" customFormat="1" ht="19" customHeight="1" spans="1:7">
      <c r="A35" s="214"/>
      <c r="B35" s="38"/>
      <c r="C35" s="267" t="s">
        <v>48</v>
      </c>
      <c r="D35" s="110">
        <v>2</v>
      </c>
      <c r="E35" s="7">
        <v>115000</v>
      </c>
      <c r="F35" s="268">
        <f t="shared" si="2"/>
        <v>230000</v>
      </c>
      <c r="G35" s="274"/>
    </row>
    <row r="36" s="256" customFormat="1" ht="19" customHeight="1" spans="1:7">
      <c r="A36" s="214"/>
      <c r="B36" s="38"/>
      <c r="C36" s="267" t="s">
        <v>57</v>
      </c>
      <c r="D36" s="110">
        <v>1</v>
      </c>
      <c r="E36" s="7">
        <v>135000</v>
      </c>
      <c r="F36" s="268">
        <f t="shared" si="2"/>
        <v>135000</v>
      </c>
      <c r="G36" s="274"/>
    </row>
    <row r="37" s="256" customFormat="1" ht="19" customHeight="1" spans="1:7">
      <c r="A37" s="275"/>
      <c r="B37" s="271"/>
      <c r="C37" s="267" t="s">
        <v>50</v>
      </c>
      <c r="D37" s="110">
        <v>1</v>
      </c>
      <c r="E37" s="7">
        <v>135000</v>
      </c>
      <c r="F37" s="268">
        <f t="shared" si="2"/>
        <v>135000</v>
      </c>
      <c r="G37" s="272"/>
    </row>
    <row r="38" s="256" customFormat="1" ht="19" customHeight="1" spans="1:7">
      <c r="A38" s="212">
        <v>72595</v>
      </c>
      <c r="B38" s="32">
        <v>45972</v>
      </c>
      <c r="C38" s="267" t="s">
        <v>48</v>
      </c>
      <c r="D38" s="110">
        <v>2</v>
      </c>
      <c r="E38" s="7">
        <v>115000</v>
      </c>
      <c r="F38" s="268">
        <f t="shared" si="2"/>
        <v>230000</v>
      </c>
      <c r="G38" s="269">
        <f>SUM(F38:F41)</f>
        <v>288000</v>
      </c>
    </row>
    <row r="39" s="256" customFormat="1" ht="19" customHeight="1" spans="1:7">
      <c r="A39" s="214"/>
      <c r="B39" s="38"/>
      <c r="C39" s="267" t="s">
        <v>47</v>
      </c>
      <c r="D39" s="110">
        <v>1</v>
      </c>
      <c r="E39" s="7">
        <v>20000</v>
      </c>
      <c r="F39" s="268">
        <f t="shared" si="2"/>
        <v>20000</v>
      </c>
      <c r="G39" s="274"/>
    </row>
    <row r="40" s="256" customFormat="1" ht="19" customHeight="1" spans="1:7">
      <c r="A40" s="214"/>
      <c r="B40" s="38"/>
      <c r="C40" s="267" t="s">
        <v>49</v>
      </c>
      <c r="D40" s="110">
        <v>1</v>
      </c>
      <c r="E40" s="7">
        <v>22000</v>
      </c>
      <c r="F40" s="268">
        <f t="shared" si="2"/>
        <v>22000</v>
      </c>
      <c r="G40" s="274"/>
    </row>
    <row r="41" s="256" customFormat="1" ht="19" customHeight="1" spans="1:7">
      <c r="A41" s="275"/>
      <c r="B41" s="271"/>
      <c r="C41" s="267" t="s">
        <v>46</v>
      </c>
      <c r="D41" s="110">
        <v>2</v>
      </c>
      <c r="E41" s="7">
        <v>8000</v>
      </c>
      <c r="F41" s="268">
        <f t="shared" si="2"/>
        <v>16000</v>
      </c>
      <c r="G41" s="272"/>
    </row>
    <row r="42" s="256" customFormat="1" ht="19" customHeight="1" spans="1:7">
      <c r="A42" s="24">
        <v>72653</v>
      </c>
      <c r="B42" s="21">
        <v>45973</v>
      </c>
      <c r="C42" s="267" t="s">
        <v>46</v>
      </c>
      <c r="D42" s="110">
        <v>4</v>
      </c>
      <c r="E42" s="7">
        <v>8000</v>
      </c>
      <c r="F42" s="268">
        <f t="shared" si="2"/>
        <v>32000</v>
      </c>
      <c r="G42" s="55">
        <f>SUM(F42:F43)</f>
        <v>52000</v>
      </c>
    </row>
    <row r="43" s="256" customFormat="1" ht="19" customHeight="1" spans="1:7">
      <c r="A43" s="24"/>
      <c r="B43" s="21"/>
      <c r="C43" s="267" t="s">
        <v>47</v>
      </c>
      <c r="D43" s="110">
        <v>1</v>
      </c>
      <c r="E43" s="7">
        <v>20000</v>
      </c>
      <c r="F43" s="268">
        <f t="shared" si="2"/>
        <v>20000</v>
      </c>
      <c r="G43" s="55"/>
    </row>
    <row r="44" s="256" customFormat="1" ht="19" customHeight="1" spans="1:7">
      <c r="A44" s="212">
        <v>72724</v>
      </c>
      <c r="B44" s="32">
        <v>45974</v>
      </c>
      <c r="C44" s="267" t="s">
        <v>46</v>
      </c>
      <c r="D44" s="110">
        <v>4</v>
      </c>
      <c r="E44" s="7">
        <v>8000</v>
      </c>
      <c r="F44" s="268">
        <f t="shared" si="2"/>
        <v>32000</v>
      </c>
      <c r="G44" s="269">
        <f>SUM(F44:F45)</f>
        <v>52000</v>
      </c>
    </row>
    <row r="45" s="256" customFormat="1" ht="19" customHeight="1" spans="1:7">
      <c r="A45" s="275"/>
      <c r="B45" s="271"/>
      <c r="C45" s="267" t="s">
        <v>47</v>
      </c>
      <c r="D45" s="110">
        <v>1</v>
      </c>
      <c r="E45" s="7">
        <v>20000</v>
      </c>
      <c r="F45" s="268">
        <f t="shared" si="2"/>
        <v>20000</v>
      </c>
      <c r="G45" s="272"/>
    </row>
    <row r="46" s="256" customFormat="1" ht="19" customHeight="1" spans="1:7">
      <c r="A46" s="212">
        <v>72868</v>
      </c>
      <c r="B46" s="32">
        <v>45976</v>
      </c>
      <c r="C46" s="267" t="s">
        <v>49</v>
      </c>
      <c r="D46" s="110">
        <v>2</v>
      </c>
      <c r="E46" s="7">
        <v>22000</v>
      </c>
      <c r="F46" s="268">
        <f t="shared" ref="F46:F72" si="3">SUM(D46*E46)</f>
        <v>44000</v>
      </c>
      <c r="G46" s="269">
        <f>SUM(F46:F54)</f>
        <v>1103000</v>
      </c>
    </row>
    <row r="47" s="256" customFormat="1" ht="19" customHeight="1" spans="1:7">
      <c r="A47" s="214"/>
      <c r="B47" s="38"/>
      <c r="C47" s="267" t="s">
        <v>47</v>
      </c>
      <c r="D47" s="110">
        <v>1</v>
      </c>
      <c r="E47" s="7">
        <v>20000</v>
      </c>
      <c r="F47" s="268">
        <f t="shared" si="3"/>
        <v>20000</v>
      </c>
      <c r="G47" s="274"/>
    </row>
    <row r="48" s="256" customFormat="1" ht="19" customHeight="1" spans="1:7">
      <c r="A48" s="214"/>
      <c r="B48" s="38"/>
      <c r="C48" s="267" t="s">
        <v>46</v>
      </c>
      <c r="D48" s="110">
        <v>6</v>
      </c>
      <c r="E48" s="7">
        <v>8000</v>
      </c>
      <c r="F48" s="268">
        <f t="shared" si="3"/>
        <v>48000</v>
      </c>
      <c r="G48" s="274"/>
    </row>
    <row r="49" s="256" customFormat="1" ht="19" customHeight="1" spans="1:7">
      <c r="A49" s="214"/>
      <c r="B49" s="38"/>
      <c r="C49" s="267" t="s">
        <v>51</v>
      </c>
      <c r="D49" s="110">
        <v>1</v>
      </c>
      <c r="E49" s="7">
        <v>120000</v>
      </c>
      <c r="F49" s="268">
        <f t="shared" si="3"/>
        <v>120000</v>
      </c>
      <c r="G49" s="274"/>
    </row>
    <row r="50" s="256" customFormat="1" ht="19" customHeight="1" spans="1:7">
      <c r="A50" s="214"/>
      <c r="B50" s="38"/>
      <c r="C50" s="267" t="s">
        <v>52</v>
      </c>
      <c r="D50" s="110">
        <v>1</v>
      </c>
      <c r="E50" s="7">
        <v>125000</v>
      </c>
      <c r="F50" s="268">
        <f t="shared" si="3"/>
        <v>125000</v>
      </c>
      <c r="G50" s="274"/>
    </row>
    <row r="51" s="256" customFormat="1" ht="19" customHeight="1" spans="1:7">
      <c r="A51" s="214"/>
      <c r="B51" s="38"/>
      <c r="C51" s="267" t="s">
        <v>53</v>
      </c>
      <c r="D51" s="110">
        <v>1</v>
      </c>
      <c r="E51" s="7">
        <v>135000</v>
      </c>
      <c r="F51" s="268">
        <f t="shared" si="3"/>
        <v>135000</v>
      </c>
      <c r="G51" s="274"/>
    </row>
    <row r="52" s="256" customFormat="1" ht="19" customHeight="1" spans="1:7">
      <c r="A52" s="214"/>
      <c r="B52" s="38"/>
      <c r="C52" s="267" t="s">
        <v>58</v>
      </c>
      <c r="D52" s="110">
        <v>1</v>
      </c>
      <c r="E52" s="7">
        <v>125000</v>
      </c>
      <c r="F52" s="268">
        <f t="shared" si="3"/>
        <v>125000</v>
      </c>
      <c r="G52" s="274"/>
    </row>
    <row r="53" s="256" customFormat="1" ht="19" customHeight="1" spans="1:7">
      <c r="A53" s="214"/>
      <c r="B53" s="38"/>
      <c r="C53" s="267" t="s">
        <v>55</v>
      </c>
      <c r="D53" s="110">
        <v>1</v>
      </c>
      <c r="E53" s="7">
        <v>480000</v>
      </c>
      <c r="F53" s="268">
        <f t="shared" si="3"/>
        <v>480000</v>
      </c>
      <c r="G53" s="274"/>
    </row>
    <row r="54" s="256" customFormat="1" ht="19" customHeight="1" spans="1:7">
      <c r="A54" s="275"/>
      <c r="B54" s="271"/>
      <c r="C54" s="267" t="s">
        <v>59</v>
      </c>
      <c r="D54" s="110">
        <v>4</v>
      </c>
      <c r="E54" s="7">
        <v>1500</v>
      </c>
      <c r="F54" s="268">
        <f t="shared" si="3"/>
        <v>6000</v>
      </c>
      <c r="G54" s="272"/>
    </row>
    <row r="55" s="256" customFormat="1" ht="19" customHeight="1" spans="1:7">
      <c r="A55" s="24">
        <v>72935</v>
      </c>
      <c r="B55" s="21">
        <v>45977</v>
      </c>
      <c r="C55" s="267" t="s">
        <v>47</v>
      </c>
      <c r="D55" s="110">
        <v>2</v>
      </c>
      <c r="E55" s="7">
        <v>20000</v>
      </c>
      <c r="F55" s="268">
        <f t="shared" si="3"/>
        <v>40000</v>
      </c>
      <c r="G55" s="269">
        <f>SUM(F55:F58)</f>
        <v>332000</v>
      </c>
    </row>
    <row r="56" s="256" customFormat="1" ht="19" customHeight="1" spans="1:7">
      <c r="A56" s="24"/>
      <c r="B56" s="21"/>
      <c r="C56" s="276" t="s">
        <v>49</v>
      </c>
      <c r="D56" s="270">
        <v>1</v>
      </c>
      <c r="E56" s="277">
        <v>22000</v>
      </c>
      <c r="F56" s="268">
        <f t="shared" si="3"/>
        <v>22000</v>
      </c>
      <c r="G56" s="274"/>
    </row>
    <row r="57" s="256" customFormat="1" ht="19" customHeight="1" spans="1:7">
      <c r="A57" s="24"/>
      <c r="B57" s="21"/>
      <c r="C57" s="267" t="s">
        <v>46</v>
      </c>
      <c r="D57" s="110">
        <v>5</v>
      </c>
      <c r="E57" s="7">
        <v>8000</v>
      </c>
      <c r="F57" s="268">
        <f t="shared" si="3"/>
        <v>40000</v>
      </c>
      <c r="G57" s="274"/>
    </row>
    <row r="58" s="256" customFormat="1" spans="1:7">
      <c r="A58" s="24"/>
      <c r="B58" s="21"/>
      <c r="C58" s="267" t="s">
        <v>48</v>
      </c>
      <c r="D58" s="110">
        <v>2</v>
      </c>
      <c r="E58" s="7">
        <v>115000</v>
      </c>
      <c r="F58" s="268">
        <f t="shared" si="3"/>
        <v>230000</v>
      </c>
      <c r="G58" s="274"/>
    </row>
    <row r="59" s="256" customFormat="1" spans="1:7">
      <c r="A59" s="214">
        <v>73016</v>
      </c>
      <c r="B59" s="38">
        <v>45978</v>
      </c>
      <c r="C59" s="267" t="s">
        <v>47</v>
      </c>
      <c r="D59" s="110">
        <v>1</v>
      </c>
      <c r="E59" s="7">
        <v>20000</v>
      </c>
      <c r="F59" s="268">
        <f t="shared" si="3"/>
        <v>20000</v>
      </c>
      <c r="G59" s="269">
        <f>SUM(F59:F60)</f>
        <v>52000</v>
      </c>
    </row>
    <row r="60" s="256" customFormat="1" spans="1:7">
      <c r="A60" s="275"/>
      <c r="B60" s="271"/>
      <c r="C60" s="267" t="s">
        <v>46</v>
      </c>
      <c r="D60" s="110">
        <v>4</v>
      </c>
      <c r="E60" s="7">
        <v>8000</v>
      </c>
      <c r="F60" s="268">
        <f t="shared" si="3"/>
        <v>32000</v>
      </c>
      <c r="G60" s="272"/>
    </row>
    <row r="61" s="256" customFormat="1" spans="1:7">
      <c r="A61" s="212">
        <v>73085</v>
      </c>
      <c r="B61" s="32">
        <v>45979</v>
      </c>
      <c r="C61" s="267" t="s">
        <v>47</v>
      </c>
      <c r="D61" s="110">
        <v>2</v>
      </c>
      <c r="E61" s="7">
        <v>20000</v>
      </c>
      <c r="F61" s="268">
        <f t="shared" si="3"/>
        <v>40000</v>
      </c>
      <c r="G61" s="269">
        <f>SUM(F61:F63)</f>
        <v>197000</v>
      </c>
    </row>
    <row r="62" s="256" customFormat="1" spans="1:7">
      <c r="A62" s="214"/>
      <c r="B62" s="38"/>
      <c r="C62" s="267" t="s">
        <v>58</v>
      </c>
      <c r="D62" s="110">
        <v>1</v>
      </c>
      <c r="E62" s="7">
        <v>125000</v>
      </c>
      <c r="F62" s="268">
        <f t="shared" si="3"/>
        <v>125000</v>
      </c>
      <c r="G62" s="274"/>
    </row>
    <row r="63" s="256" customFormat="1" spans="1:7">
      <c r="A63" s="275"/>
      <c r="B63" s="271"/>
      <c r="C63" s="267" t="s">
        <v>46</v>
      </c>
      <c r="D63" s="110">
        <v>4</v>
      </c>
      <c r="E63" s="7">
        <v>8000</v>
      </c>
      <c r="F63" s="268">
        <f t="shared" si="3"/>
        <v>32000</v>
      </c>
      <c r="G63" s="272"/>
    </row>
    <row r="64" s="256" customFormat="1" spans="1:7">
      <c r="A64" s="24">
        <v>73144</v>
      </c>
      <c r="B64" s="21">
        <v>45980</v>
      </c>
      <c r="C64" s="267" t="s">
        <v>49</v>
      </c>
      <c r="D64" s="110">
        <v>1</v>
      </c>
      <c r="E64" s="7">
        <v>22000</v>
      </c>
      <c r="F64" s="268">
        <f t="shared" si="3"/>
        <v>22000</v>
      </c>
      <c r="G64" s="55">
        <f>SUM(F64:F68)</f>
        <v>776000</v>
      </c>
    </row>
    <row r="65" s="256" customFormat="1" spans="1:7">
      <c r="A65" s="24"/>
      <c r="B65" s="21"/>
      <c r="C65" s="267" t="s">
        <v>46</v>
      </c>
      <c r="D65" s="110">
        <v>4</v>
      </c>
      <c r="E65" s="7">
        <v>8000</v>
      </c>
      <c r="F65" s="268">
        <f t="shared" si="3"/>
        <v>32000</v>
      </c>
      <c r="G65" s="55"/>
    </row>
    <row r="66" s="256" customFormat="1" spans="1:7">
      <c r="A66" s="24"/>
      <c r="B66" s="21"/>
      <c r="C66" s="267" t="s">
        <v>55</v>
      </c>
      <c r="D66" s="110">
        <v>1</v>
      </c>
      <c r="E66" s="7">
        <v>480000</v>
      </c>
      <c r="F66" s="268">
        <f t="shared" si="3"/>
        <v>480000</v>
      </c>
      <c r="G66" s="55"/>
    </row>
    <row r="67" s="256" customFormat="1" spans="1:7">
      <c r="A67" s="24"/>
      <c r="B67" s="21"/>
      <c r="C67" s="267" t="s">
        <v>48</v>
      </c>
      <c r="D67" s="110">
        <v>2</v>
      </c>
      <c r="E67" s="7">
        <v>115000</v>
      </c>
      <c r="F67" s="268">
        <f t="shared" si="3"/>
        <v>230000</v>
      </c>
      <c r="G67" s="55"/>
    </row>
    <row r="68" s="256" customFormat="1" spans="1:8">
      <c r="A68" s="24"/>
      <c r="B68" s="21"/>
      <c r="C68" s="267" t="s">
        <v>60</v>
      </c>
      <c r="D68" s="110">
        <v>8</v>
      </c>
      <c r="E68" s="7">
        <v>1500</v>
      </c>
      <c r="F68" s="268">
        <f t="shared" si="3"/>
        <v>12000</v>
      </c>
      <c r="G68" s="55"/>
      <c r="H68" s="278"/>
    </row>
    <row r="69" s="256" customFormat="1" ht="15.75" spans="1:14">
      <c r="A69" s="279">
        <v>732211</v>
      </c>
      <c r="B69" s="280">
        <v>45981</v>
      </c>
      <c r="C69" s="267" t="s">
        <v>48</v>
      </c>
      <c r="D69" s="110">
        <v>8</v>
      </c>
      <c r="E69" s="7">
        <v>115000</v>
      </c>
      <c r="F69" s="268">
        <f t="shared" si="3"/>
        <v>920000</v>
      </c>
      <c r="G69" s="281">
        <f>SUM(F69)</f>
        <v>920000</v>
      </c>
      <c r="H69" s="278"/>
      <c r="I69" s="287"/>
      <c r="J69" s="288"/>
      <c r="K69" s="289"/>
      <c r="L69" s="290"/>
      <c r="M69" s="290"/>
      <c r="N69" s="291"/>
    </row>
    <row r="70" s="256" customFormat="1" spans="1:14">
      <c r="A70" s="212">
        <v>73259</v>
      </c>
      <c r="B70" s="32">
        <v>45982</v>
      </c>
      <c r="C70" s="267" t="s">
        <v>61</v>
      </c>
      <c r="D70" s="110">
        <v>2</v>
      </c>
      <c r="E70" s="7">
        <v>20000</v>
      </c>
      <c r="F70" s="268">
        <f t="shared" si="3"/>
        <v>40000</v>
      </c>
      <c r="G70" s="269">
        <f>SUM(F70:F72)</f>
        <v>126000</v>
      </c>
      <c r="I70" s="287"/>
      <c r="J70" s="288"/>
      <c r="K70" s="289"/>
      <c r="L70" s="290"/>
      <c r="M70" s="290"/>
      <c r="N70" s="290"/>
    </row>
    <row r="71" s="256" customFormat="1" spans="1:14">
      <c r="A71" s="214"/>
      <c r="B71" s="38"/>
      <c r="C71" s="267" t="s">
        <v>62</v>
      </c>
      <c r="D71" s="110">
        <v>1</v>
      </c>
      <c r="E71" s="7">
        <v>22000</v>
      </c>
      <c r="F71" s="268">
        <f t="shared" si="3"/>
        <v>22000</v>
      </c>
      <c r="G71" s="274"/>
      <c r="I71" s="287"/>
      <c r="J71" s="288"/>
      <c r="K71" s="289"/>
      <c r="L71" s="290"/>
      <c r="M71" s="290"/>
      <c r="N71" s="290"/>
    </row>
    <row r="72" s="256" customFormat="1" spans="1:14">
      <c r="A72" s="275"/>
      <c r="B72" s="271"/>
      <c r="C72" s="267" t="s">
        <v>63</v>
      </c>
      <c r="D72" s="110">
        <v>8</v>
      </c>
      <c r="E72" s="7">
        <v>8000</v>
      </c>
      <c r="F72" s="268">
        <f t="shared" si="3"/>
        <v>64000</v>
      </c>
      <c r="G72" s="272"/>
      <c r="I72" s="287"/>
      <c r="J72" s="288"/>
      <c r="K72" s="289"/>
      <c r="L72" s="290"/>
      <c r="M72" s="290"/>
      <c r="N72" s="290"/>
    </row>
    <row r="73" s="256" customFormat="1" spans="1:7">
      <c r="A73" s="279"/>
      <c r="B73" s="280"/>
      <c r="C73" s="282"/>
      <c r="D73" s="283"/>
      <c r="E73" s="268"/>
      <c r="F73" s="268"/>
      <c r="G73" s="281"/>
    </row>
    <row r="74" s="256" customFormat="1" spans="1:7">
      <c r="A74" s="279"/>
      <c r="B74" s="280"/>
      <c r="C74" s="282"/>
      <c r="D74" s="283"/>
      <c r="E74" s="268"/>
      <c r="F74" s="268"/>
      <c r="G74" s="281"/>
    </row>
    <row r="75" s="256" customFormat="1" spans="1:7">
      <c r="A75" s="279"/>
      <c r="B75" s="280"/>
      <c r="C75" s="282"/>
      <c r="D75" s="283"/>
      <c r="E75" s="268"/>
      <c r="F75" s="268"/>
      <c r="G75" s="281"/>
    </row>
    <row r="76" s="256" customFormat="1" spans="1:7">
      <c r="A76" s="279"/>
      <c r="B76" s="280"/>
      <c r="C76" s="282"/>
      <c r="D76" s="283"/>
      <c r="E76" s="268"/>
      <c r="F76" s="268"/>
      <c r="G76" s="281"/>
    </row>
    <row r="77" s="256" customFormat="1" spans="1:7">
      <c r="A77" s="279"/>
      <c r="B77" s="280"/>
      <c r="C77" s="282"/>
      <c r="D77" s="283"/>
      <c r="E77" s="268"/>
      <c r="F77" s="268"/>
      <c r="G77" s="281"/>
    </row>
    <row r="78" s="256" customFormat="1" spans="1:7">
      <c r="A78" s="279"/>
      <c r="B78" s="280"/>
      <c r="C78" s="282"/>
      <c r="D78" s="283"/>
      <c r="E78" s="268"/>
      <c r="F78" s="268"/>
      <c r="G78" s="281"/>
    </row>
    <row r="79" s="256" customFormat="1" spans="1:7">
      <c r="A79" s="279"/>
      <c r="B79" s="280"/>
      <c r="C79" s="282"/>
      <c r="D79" s="283"/>
      <c r="E79" s="268"/>
      <c r="F79" s="268"/>
      <c r="G79" s="281"/>
    </row>
    <row r="80" s="256" customFormat="1" spans="1:7">
      <c r="A80" s="279"/>
      <c r="B80" s="280"/>
      <c r="C80" s="282"/>
      <c r="D80" s="283"/>
      <c r="E80" s="268"/>
      <c r="F80" s="268"/>
      <c r="G80" s="281"/>
    </row>
    <row r="81" s="256" customFormat="1" spans="1:7">
      <c r="A81" s="279"/>
      <c r="B81" s="280"/>
      <c r="C81" s="282"/>
      <c r="D81" s="283"/>
      <c r="E81" s="268"/>
      <c r="F81" s="268"/>
      <c r="G81" s="281"/>
    </row>
    <row r="82" s="256" customFormat="1" spans="1:7">
      <c r="A82" s="279"/>
      <c r="B82" s="280"/>
      <c r="C82" s="282"/>
      <c r="D82" s="283"/>
      <c r="E82" s="268"/>
      <c r="F82" s="268"/>
      <c r="G82" s="281"/>
    </row>
    <row r="83" s="256" customFormat="1" spans="1:7">
      <c r="A83" s="279"/>
      <c r="B83" s="280"/>
      <c r="C83" s="282"/>
      <c r="D83" s="283"/>
      <c r="E83" s="268"/>
      <c r="F83" s="268"/>
      <c r="G83" s="281"/>
    </row>
    <row r="84" s="256" customFormat="1" spans="1:7">
      <c r="A84" s="279"/>
      <c r="B84" s="280"/>
      <c r="C84" s="282"/>
      <c r="D84" s="283"/>
      <c r="E84" s="268"/>
      <c r="F84" s="268"/>
      <c r="G84" s="281"/>
    </row>
    <row r="85" s="256" customFormat="1" spans="1:7">
      <c r="A85" s="279"/>
      <c r="B85" s="280"/>
      <c r="C85" s="282"/>
      <c r="D85" s="283"/>
      <c r="E85" s="268"/>
      <c r="F85" s="268"/>
      <c r="G85" s="281"/>
    </row>
    <row r="86" s="256" customFormat="1" spans="1:7">
      <c r="A86" s="279"/>
      <c r="B86" s="280"/>
      <c r="C86" s="282"/>
      <c r="D86" s="283"/>
      <c r="E86" s="268"/>
      <c r="F86" s="268"/>
      <c r="G86" s="281"/>
    </row>
    <row r="87" s="256" customFormat="1" spans="1:7">
      <c r="A87" s="279"/>
      <c r="B87" s="280"/>
      <c r="C87" s="282"/>
      <c r="D87" s="283"/>
      <c r="E87" s="268"/>
      <c r="F87" s="268"/>
      <c r="G87" s="281"/>
    </row>
    <row r="88" s="256" customFormat="1" spans="1:7">
      <c r="A88" s="279"/>
      <c r="B88" s="280"/>
      <c r="C88" s="282"/>
      <c r="D88" s="283"/>
      <c r="E88" s="268"/>
      <c r="F88" s="268"/>
      <c r="G88" s="281"/>
    </row>
    <row r="89" s="256" customFormat="1" spans="1:7">
      <c r="A89" s="279"/>
      <c r="B89" s="280"/>
      <c r="C89" s="282"/>
      <c r="D89" s="283"/>
      <c r="E89" s="268"/>
      <c r="F89" s="268"/>
      <c r="G89" s="281"/>
    </row>
    <row r="90" s="256" customFormat="1" spans="1:7">
      <c r="A90" s="279"/>
      <c r="B90" s="280"/>
      <c r="C90" s="282"/>
      <c r="D90" s="283"/>
      <c r="E90" s="268"/>
      <c r="F90" s="268"/>
      <c r="G90" s="281"/>
    </row>
    <row r="91" s="256" customFormat="1" spans="1:7">
      <c r="A91" s="279"/>
      <c r="B91" s="280"/>
      <c r="C91" s="282"/>
      <c r="D91" s="283"/>
      <c r="E91" s="268"/>
      <c r="F91" s="268"/>
      <c r="G91" s="281"/>
    </row>
    <row r="92" s="256" customFormat="1" spans="1:7">
      <c r="A92" s="279"/>
      <c r="B92" s="280"/>
      <c r="C92" s="282"/>
      <c r="D92" s="283"/>
      <c r="E92" s="268"/>
      <c r="F92" s="268"/>
      <c r="G92" s="281"/>
    </row>
    <row r="93" s="256" customFormat="1" spans="1:7">
      <c r="A93" s="279"/>
      <c r="B93" s="280"/>
      <c r="C93" s="282"/>
      <c r="D93" s="283"/>
      <c r="E93" s="268"/>
      <c r="F93" s="268"/>
      <c r="G93" s="281"/>
    </row>
    <row r="94" s="256" customFormat="1" spans="1:7">
      <c r="A94" s="279"/>
      <c r="B94" s="280"/>
      <c r="C94" s="282"/>
      <c r="D94" s="283"/>
      <c r="E94" s="268"/>
      <c r="F94" s="268"/>
      <c r="G94" s="281"/>
    </row>
    <row r="95" s="256" customFormat="1" spans="1:7">
      <c r="A95" s="279"/>
      <c r="B95" s="280"/>
      <c r="C95" s="282"/>
      <c r="D95" s="283"/>
      <c r="E95" s="268"/>
      <c r="F95" s="268"/>
      <c r="G95" s="281"/>
    </row>
    <row r="96" s="256" customFormat="1" spans="1:7">
      <c r="A96" s="24"/>
      <c r="B96" s="21"/>
      <c r="C96" s="267"/>
      <c r="D96" s="110"/>
      <c r="E96" s="7"/>
      <c r="F96" s="268"/>
      <c r="G96" s="55"/>
    </row>
    <row r="97" s="256" customFormat="1" spans="1:7">
      <c r="A97" s="24"/>
      <c r="B97" s="21"/>
      <c r="C97" s="267"/>
      <c r="D97" s="110"/>
      <c r="E97" s="7"/>
      <c r="F97" s="268"/>
      <c r="G97" s="55"/>
    </row>
    <row r="98" s="256" customFormat="1" spans="1:7">
      <c r="A98" s="24"/>
      <c r="B98" s="21"/>
      <c r="C98" s="267"/>
      <c r="D98" s="110"/>
      <c r="E98" s="7"/>
      <c r="F98" s="268"/>
      <c r="G98" s="55"/>
    </row>
    <row r="99" s="256" customFormat="1" spans="1:7">
      <c r="A99" s="24"/>
      <c r="B99" s="21"/>
      <c r="C99" s="267"/>
      <c r="D99" s="110"/>
      <c r="E99" s="7"/>
      <c r="F99" s="268"/>
      <c r="G99" s="55"/>
    </row>
    <row r="100" s="256" customFormat="1" spans="1:7">
      <c r="A100" s="24"/>
      <c r="B100" s="21"/>
      <c r="C100" s="267"/>
      <c r="D100" s="110"/>
      <c r="E100" s="7"/>
      <c r="F100" s="268"/>
      <c r="G100" s="55"/>
    </row>
    <row r="101" s="256" customFormat="1" spans="1:7">
      <c r="A101" s="24"/>
      <c r="B101" s="21"/>
      <c r="C101" s="267"/>
      <c r="D101" s="110"/>
      <c r="E101" s="7"/>
      <c r="F101" s="268"/>
      <c r="G101" s="55"/>
    </row>
    <row r="102" s="256" customFormat="1" spans="1:7">
      <c r="A102" s="24"/>
      <c r="B102" s="21"/>
      <c r="C102" s="267"/>
      <c r="D102" s="110"/>
      <c r="E102" s="7"/>
      <c r="F102" s="268"/>
      <c r="G102" s="55"/>
    </row>
    <row r="103" s="256" customFormat="1" spans="1:7">
      <c r="A103" s="24"/>
      <c r="B103" s="21"/>
      <c r="C103" s="267"/>
      <c r="D103" s="110"/>
      <c r="E103" s="7"/>
      <c r="F103" s="268"/>
      <c r="G103" s="55"/>
    </row>
    <row r="104" s="256" customFormat="1" spans="1:7">
      <c r="A104" s="214"/>
      <c r="B104" s="38"/>
      <c r="C104" s="284"/>
      <c r="D104" s="270"/>
      <c r="E104" s="277"/>
      <c r="F104" s="268"/>
      <c r="G104" s="274"/>
    </row>
    <row r="105" s="256" customFormat="1" spans="1:7">
      <c r="A105" s="214"/>
      <c r="B105" s="38"/>
      <c r="C105" s="267"/>
      <c r="D105" s="110"/>
      <c r="E105" s="7"/>
      <c r="F105" s="268"/>
      <c r="G105" s="274"/>
    </row>
    <row r="106" s="256" customFormat="1" spans="1:7">
      <c r="A106" s="214"/>
      <c r="B106" s="38"/>
      <c r="C106" s="267"/>
      <c r="D106" s="110"/>
      <c r="E106" s="7"/>
      <c r="F106" s="268"/>
      <c r="G106" s="274"/>
    </row>
    <row r="107" s="256" customFormat="1" spans="1:7">
      <c r="A107" s="275"/>
      <c r="B107" s="271"/>
      <c r="C107" s="267"/>
      <c r="D107" s="110"/>
      <c r="E107" s="7"/>
      <c r="F107" s="268"/>
      <c r="G107" s="272"/>
    </row>
    <row r="108" s="256" customFormat="1" spans="1:7">
      <c r="A108" s="24"/>
      <c r="B108" s="21"/>
      <c r="C108" s="267"/>
      <c r="D108" s="110"/>
      <c r="E108" s="7"/>
      <c r="F108" s="268"/>
      <c r="G108" s="55"/>
    </row>
    <row r="109" s="256" customFormat="1" spans="1:7">
      <c r="A109" s="24"/>
      <c r="B109" s="21"/>
      <c r="C109" s="267"/>
      <c r="D109" s="110"/>
      <c r="E109" s="7"/>
      <c r="F109" s="268"/>
      <c r="G109" s="55"/>
    </row>
    <row r="110" s="256" customFormat="1" spans="1:7">
      <c r="A110" s="24"/>
      <c r="B110" s="21"/>
      <c r="C110" s="267"/>
      <c r="D110" s="110"/>
      <c r="E110" s="7"/>
      <c r="F110" s="268"/>
      <c r="G110" s="55"/>
    </row>
    <row r="111" s="256" customFormat="1" spans="1:7">
      <c r="A111" s="24"/>
      <c r="B111" s="21"/>
      <c r="C111" s="267"/>
      <c r="D111" s="110"/>
      <c r="E111" s="7"/>
      <c r="F111" s="268"/>
      <c r="G111" s="55"/>
    </row>
    <row r="112" s="256" customFormat="1" spans="1:7">
      <c r="A112" s="214"/>
      <c r="B112" s="38"/>
      <c r="C112" s="284"/>
      <c r="D112" s="270"/>
      <c r="E112" s="277"/>
      <c r="F112" s="268"/>
      <c r="G112" s="274"/>
    </row>
    <row r="113" s="256" customFormat="1" spans="1:7">
      <c r="A113" s="214"/>
      <c r="B113" s="38"/>
      <c r="C113" s="267"/>
      <c r="D113" s="110"/>
      <c r="E113" s="7"/>
      <c r="F113" s="268"/>
      <c r="G113" s="274"/>
    </row>
    <row r="114" s="256" customFormat="1" spans="1:7">
      <c r="A114" s="275"/>
      <c r="B114" s="271"/>
      <c r="C114" s="267"/>
      <c r="D114" s="110"/>
      <c r="E114" s="7"/>
      <c r="F114" s="268"/>
      <c r="G114" s="272"/>
    </row>
    <row r="115" s="256" customFormat="1" spans="1:7">
      <c r="A115" s="24"/>
      <c r="B115" s="21"/>
      <c r="C115" s="267"/>
      <c r="D115" s="110"/>
      <c r="E115" s="7"/>
      <c r="F115" s="268"/>
      <c r="G115" s="55"/>
    </row>
    <row r="116" s="256" customFormat="1" spans="1:7">
      <c r="A116" s="24"/>
      <c r="B116" s="21"/>
      <c r="C116" s="267"/>
      <c r="D116" s="110"/>
      <c r="E116" s="7"/>
      <c r="F116" s="268"/>
      <c r="G116" s="55"/>
    </row>
    <row r="117" s="256" customFormat="1" spans="1:7">
      <c r="A117" s="24"/>
      <c r="B117" s="21"/>
      <c r="C117" s="267"/>
      <c r="D117" s="110"/>
      <c r="E117" s="7"/>
      <c r="F117" s="268"/>
      <c r="G117" s="55"/>
    </row>
    <row r="118" s="256" customFormat="1" spans="1:7">
      <c r="A118" s="24"/>
      <c r="B118" s="21"/>
      <c r="C118" s="267"/>
      <c r="D118" s="110"/>
      <c r="E118" s="7"/>
      <c r="F118" s="268"/>
      <c r="G118" s="55"/>
    </row>
    <row r="119" s="256" customFormat="1" spans="1:7">
      <c r="A119" s="24"/>
      <c r="B119" s="21"/>
      <c r="C119" s="267"/>
      <c r="D119" s="110"/>
      <c r="E119" s="7"/>
      <c r="F119" s="268"/>
      <c r="G119" s="55"/>
    </row>
    <row r="120" s="256" customFormat="1" spans="1:7">
      <c r="A120" s="24"/>
      <c r="B120" s="21"/>
      <c r="C120" s="267"/>
      <c r="D120" s="110"/>
      <c r="E120" s="7"/>
      <c r="F120" s="268"/>
      <c r="G120" s="281"/>
    </row>
    <row r="121" s="256" customFormat="1" spans="1:7">
      <c r="A121" s="24"/>
      <c r="B121" s="21"/>
      <c r="C121" s="267"/>
      <c r="D121" s="110"/>
      <c r="E121" s="7"/>
      <c r="F121" s="268"/>
      <c r="G121" s="55"/>
    </row>
    <row r="122" s="256" customFormat="1" spans="1:7">
      <c r="A122" s="24"/>
      <c r="B122" s="21"/>
      <c r="C122" s="267"/>
      <c r="D122" s="110"/>
      <c r="E122" s="7"/>
      <c r="F122" s="268"/>
      <c r="G122" s="55"/>
    </row>
    <row r="123" s="256" customFormat="1" spans="1:7">
      <c r="A123" s="24"/>
      <c r="B123" s="21"/>
      <c r="C123" s="267"/>
      <c r="D123" s="110"/>
      <c r="E123" s="7"/>
      <c r="F123" s="268"/>
      <c r="G123" s="55"/>
    </row>
    <row r="124" s="256" customFormat="1" spans="1:7">
      <c r="A124" s="24"/>
      <c r="B124" s="21"/>
      <c r="C124" s="267"/>
      <c r="D124" s="110"/>
      <c r="E124" s="7"/>
      <c r="F124" s="268"/>
      <c r="G124" s="55"/>
    </row>
    <row r="125" s="256" customFormat="1" spans="1:7">
      <c r="A125" s="24"/>
      <c r="B125" s="21"/>
      <c r="C125" s="267"/>
      <c r="D125" s="110"/>
      <c r="E125" s="7"/>
      <c r="F125" s="268"/>
      <c r="G125" s="55"/>
    </row>
    <row r="126" s="256" customFormat="1" spans="1:7">
      <c r="A126" s="24"/>
      <c r="B126" s="21"/>
      <c r="C126" s="267"/>
      <c r="D126" s="110"/>
      <c r="E126" s="7"/>
      <c r="F126" s="268"/>
      <c r="G126" s="55"/>
    </row>
    <row r="127" s="256" customFormat="1" spans="1:7">
      <c r="A127" s="24"/>
      <c r="B127" s="21"/>
      <c r="C127" s="267"/>
      <c r="D127" s="110"/>
      <c r="E127" s="7"/>
      <c r="F127" s="268"/>
      <c r="G127" s="55"/>
    </row>
    <row r="128" s="256" customFormat="1" spans="1:7">
      <c r="A128" s="214"/>
      <c r="B128" s="38"/>
      <c r="C128" s="284"/>
      <c r="D128" s="270"/>
      <c r="E128" s="277"/>
      <c r="F128" s="285"/>
      <c r="G128" s="286"/>
    </row>
    <row r="129" s="256" customFormat="1" spans="1:7">
      <c r="A129" s="275"/>
      <c r="B129" s="271"/>
      <c r="C129" s="267"/>
      <c r="D129" s="110"/>
      <c r="E129" s="7"/>
      <c r="F129" s="268"/>
      <c r="G129" s="292"/>
    </row>
    <row r="130" s="256" customFormat="1" spans="1:7">
      <c r="A130" s="24"/>
      <c r="B130" s="21"/>
      <c r="C130" s="267"/>
      <c r="D130" s="110"/>
      <c r="E130" s="7"/>
      <c r="F130" s="268"/>
      <c r="G130" s="55"/>
    </row>
    <row r="131" s="256" customFormat="1" spans="1:7">
      <c r="A131" s="24"/>
      <c r="B131" s="21"/>
      <c r="C131" s="267"/>
      <c r="D131" s="110"/>
      <c r="E131" s="7"/>
      <c r="F131" s="268"/>
      <c r="G131" s="55"/>
    </row>
    <row r="132" s="256" customFormat="1" spans="1:7">
      <c r="A132" s="24"/>
      <c r="B132" s="21"/>
      <c r="C132" s="267"/>
      <c r="D132" s="110"/>
      <c r="E132" s="7"/>
      <c r="F132" s="268"/>
      <c r="G132" s="55"/>
    </row>
    <row r="133" s="256" customFormat="1" spans="1:7">
      <c r="A133" s="214"/>
      <c r="B133" s="38"/>
      <c r="C133" s="284"/>
      <c r="D133" s="270"/>
      <c r="E133" s="277"/>
      <c r="F133" s="285"/>
      <c r="G133" s="274"/>
    </row>
    <row r="134" s="256" customFormat="1" spans="1:7">
      <c r="A134" s="275"/>
      <c r="B134" s="271"/>
      <c r="C134" s="267"/>
      <c r="D134" s="110"/>
      <c r="E134" s="7"/>
      <c r="F134" s="268"/>
      <c r="G134" s="272"/>
    </row>
    <row r="135" s="256" customFormat="1" spans="1:7">
      <c r="A135" s="24"/>
      <c r="B135" s="21"/>
      <c r="C135" s="267"/>
      <c r="D135" s="110"/>
      <c r="E135" s="7"/>
      <c r="F135" s="268"/>
      <c r="G135" s="55"/>
    </row>
    <row r="136" s="256" customFormat="1" spans="1:7">
      <c r="A136" s="24"/>
      <c r="B136" s="21"/>
      <c r="C136" s="267"/>
      <c r="D136" s="110"/>
      <c r="E136" s="7"/>
      <c r="F136" s="268"/>
      <c r="G136" s="55"/>
    </row>
    <row r="137" s="256" customFormat="1" spans="1:7">
      <c r="A137" s="24"/>
      <c r="B137" s="21"/>
      <c r="C137" s="267"/>
      <c r="D137" s="110"/>
      <c r="E137" s="7"/>
      <c r="F137" s="268"/>
      <c r="G137" s="55"/>
    </row>
    <row r="138" s="256" customFormat="1" spans="1:7">
      <c r="A138" s="24"/>
      <c r="B138" s="21"/>
      <c r="C138" s="284"/>
      <c r="D138" s="270"/>
      <c r="E138" s="277"/>
      <c r="F138" s="285"/>
      <c r="G138" s="269"/>
    </row>
    <row r="139" s="256" customFormat="1" spans="1:7">
      <c r="A139" s="24"/>
      <c r="B139" s="21"/>
      <c r="C139" s="284"/>
      <c r="D139" s="270"/>
      <c r="E139" s="277"/>
      <c r="F139" s="268"/>
      <c r="G139" s="274"/>
    </row>
    <row r="140" s="256" customFormat="1" spans="1:7">
      <c r="A140" s="24"/>
      <c r="B140" s="21"/>
      <c r="C140" s="267"/>
      <c r="D140" s="110"/>
      <c r="E140" s="7"/>
      <c r="F140" s="268"/>
      <c r="G140" s="274"/>
    </row>
    <row r="141" s="256" customFormat="1" spans="1:7">
      <c r="A141" s="24"/>
      <c r="B141" s="21"/>
      <c r="C141" s="267"/>
      <c r="D141" s="110"/>
      <c r="E141" s="7"/>
      <c r="F141" s="268"/>
      <c r="G141" s="274"/>
    </row>
    <row r="142" s="256" customFormat="1" spans="1:7">
      <c r="A142" s="24"/>
      <c r="B142" s="21"/>
      <c r="C142" s="267"/>
      <c r="D142" s="110"/>
      <c r="E142" s="7"/>
      <c r="F142" s="268"/>
      <c r="G142" s="274"/>
    </row>
    <row r="143" s="256" customFormat="1" spans="1:7">
      <c r="A143" s="24"/>
      <c r="B143" s="21"/>
      <c r="C143" s="267"/>
      <c r="D143" s="110"/>
      <c r="E143" s="7"/>
      <c r="F143" s="268"/>
      <c r="G143" s="272"/>
    </row>
    <row r="144" s="256" customFormat="1" spans="1:7">
      <c r="A144" s="24"/>
      <c r="B144" s="21"/>
      <c r="C144" s="267"/>
      <c r="D144" s="110"/>
      <c r="E144" s="7"/>
      <c r="F144" s="268"/>
      <c r="G144" s="55"/>
    </row>
    <row r="145" s="256" customFormat="1" spans="1:7">
      <c r="A145" s="24"/>
      <c r="B145" s="21"/>
      <c r="C145" s="267"/>
      <c r="D145" s="110"/>
      <c r="E145" s="7"/>
      <c r="F145" s="268"/>
      <c r="G145" s="55"/>
    </row>
    <row r="146" s="256" customFormat="1" spans="1:7">
      <c r="A146" s="24"/>
      <c r="B146" s="21"/>
      <c r="C146" s="267"/>
      <c r="D146" s="110"/>
      <c r="E146" s="7"/>
      <c r="F146" s="268"/>
      <c r="G146" s="55"/>
    </row>
    <row r="147" s="256" customFormat="1" spans="1:8">
      <c r="A147" s="293" t="s">
        <v>64</v>
      </c>
      <c r="B147" s="121"/>
      <c r="C147" s="294"/>
      <c r="D147" s="121"/>
      <c r="E147" s="121"/>
      <c r="F147" s="125"/>
      <c r="G147" s="7">
        <f>SUM(G2:G146)</f>
        <v>8353000</v>
      </c>
      <c r="H147" s="278"/>
    </row>
  </sheetData>
  <mergeCells count="99">
    <mergeCell ref="A147:F147"/>
    <mergeCell ref="A2:A3"/>
    <mergeCell ref="A4:A6"/>
    <mergeCell ref="A7:A9"/>
    <mergeCell ref="A10:A15"/>
    <mergeCell ref="A16:A18"/>
    <mergeCell ref="A19:A20"/>
    <mergeCell ref="A21:A25"/>
    <mergeCell ref="A26:A28"/>
    <mergeCell ref="A29:A32"/>
    <mergeCell ref="A33:A37"/>
    <mergeCell ref="A38:A41"/>
    <mergeCell ref="A42:A43"/>
    <mergeCell ref="A44:A45"/>
    <mergeCell ref="A46:A54"/>
    <mergeCell ref="A55:A58"/>
    <mergeCell ref="A59:A60"/>
    <mergeCell ref="A61:A63"/>
    <mergeCell ref="A64:A68"/>
    <mergeCell ref="A70:A72"/>
    <mergeCell ref="A96:A99"/>
    <mergeCell ref="A100:A103"/>
    <mergeCell ref="A104:A107"/>
    <mergeCell ref="A108:A109"/>
    <mergeCell ref="A110:A111"/>
    <mergeCell ref="A112:A114"/>
    <mergeCell ref="A115:A119"/>
    <mergeCell ref="A121:A127"/>
    <mergeCell ref="A130:A132"/>
    <mergeCell ref="A133:A134"/>
    <mergeCell ref="A135:A137"/>
    <mergeCell ref="A138:A143"/>
    <mergeCell ref="A144:A146"/>
    <mergeCell ref="B2:B3"/>
    <mergeCell ref="B4:B6"/>
    <mergeCell ref="B7:B9"/>
    <mergeCell ref="B10:B15"/>
    <mergeCell ref="B16:B18"/>
    <mergeCell ref="B19:B20"/>
    <mergeCell ref="B21:B25"/>
    <mergeCell ref="B26:B28"/>
    <mergeCell ref="B29:B32"/>
    <mergeCell ref="B33:B37"/>
    <mergeCell ref="B38:B41"/>
    <mergeCell ref="B42:B43"/>
    <mergeCell ref="B44:B45"/>
    <mergeCell ref="B46:B54"/>
    <mergeCell ref="B55:B58"/>
    <mergeCell ref="B59:B60"/>
    <mergeCell ref="B61:B63"/>
    <mergeCell ref="B64:B68"/>
    <mergeCell ref="B70:B72"/>
    <mergeCell ref="B96:B99"/>
    <mergeCell ref="B100:B103"/>
    <mergeCell ref="B104:B107"/>
    <mergeCell ref="B108:B109"/>
    <mergeCell ref="B110:B111"/>
    <mergeCell ref="B112:B114"/>
    <mergeCell ref="B115:B119"/>
    <mergeCell ref="B121:B127"/>
    <mergeCell ref="B130:B132"/>
    <mergeCell ref="B133:B134"/>
    <mergeCell ref="B135:B137"/>
    <mergeCell ref="B138:B143"/>
    <mergeCell ref="B144:B146"/>
    <mergeCell ref="G2:G3"/>
    <mergeCell ref="G4:G6"/>
    <mergeCell ref="G7:G9"/>
    <mergeCell ref="G10:G15"/>
    <mergeCell ref="G16:G18"/>
    <mergeCell ref="G19:G20"/>
    <mergeCell ref="G21:G25"/>
    <mergeCell ref="G26:G28"/>
    <mergeCell ref="G29:G32"/>
    <mergeCell ref="G33:G37"/>
    <mergeCell ref="G38:G41"/>
    <mergeCell ref="G42:G43"/>
    <mergeCell ref="G44:G45"/>
    <mergeCell ref="G46:G54"/>
    <mergeCell ref="G55:G58"/>
    <mergeCell ref="G59:G60"/>
    <mergeCell ref="G61:G63"/>
    <mergeCell ref="G64:G68"/>
    <mergeCell ref="G70:G72"/>
    <mergeCell ref="G96:G99"/>
    <mergeCell ref="G100:G103"/>
    <mergeCell ref="G104:G107"/>
    <mergeCell ref="G108:G109"/>
    <mergeCell ref="G110:G111"/>
    <mergeCell ref="G112:G114"/>
    <mergeCell ref="G115:G119"/>
    <mergeCell ref="G121:G127"/>
    <mergeCell ref="G130:G132"/>
    <mergeCell ref="G133:G134"/>
    <mergeCell ref="G135:G137"/>
    <mergeCell ref="G138:G143"/>
    <mergeCell ref="G144:G146"/>
    <mergeCell ref="I70:I72"/>
    <mergeCell ref="N70:N72"/>
  </mergeCell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93"/>
  <sheetViews>
    <sheetView zoomScale="70" zoomScaleNormal="70" workbookViewId="0">
      <pane ySplit="1" topLeftCell="A17" activePane="bottomLeft" state="frozen"/>
      <selection/>
      <selection pane="bottomLeft" activeCell="B36" sqref="B36"/>
    </sheetView>
  </sheetViews>
  <sheetFormatPr defaultColWidth="9.14285714285714" defaultRowHeight="15.75" outlineLevelCol="6"/>
  <cols>
    <col min="1" max="1" width="28.3809523809524" style="237" customWidth="1"/>
    <col min="2" max="2" width="32.1809523809524" style="238" customWidth="1"/>
    <col min="3" max="3" width="9.14285714285714" style="236"/>
    <col min="4" max="4" width="13.3809523809524" style="236" customWidth="1"/>
    <col min="5" max="5" width="27.9714285714286" style="236" customWidth="1"/>
    <col min="6" max="6" width="28.1619047619048" style="236" customWidth="1"/>
    <col min="7" max="8" width="14.2857142857143" style="236"/>
    <col min="9" max="16384" width="9.14285714285714" style="236"/>
  </cols>
  <sheetData>
    <row r="1" s="184" customFormat="1" ht="31" customHeight="1" spans="1:6">
      <c r="A1" s="239" t="s">
        <v>0</v>
      </c>
      <c r="B1" s="240" t="s">
        <v>1</v>
      </c>
      <c r="C1" s="241" t="s">
        <v>2</v>
      </c>
      <c r="D1" s="242" t="s">
        <v>3</v>
      </c>
      <c r="E1" s="242" t="s">
        <v>65</v>
      </c>
      <c r="F1" s="242" t="s">
        <v>5</v>
      </c>
    </row>
    <row r="2" s="236" customFormat="1" spans="1:6">
      <c r="A2" s="243">
        <v>45974</v>
      </c>
      <c r="B2" s="244" t="s">
        <v>21</v>
      </c>
      <c r="C2" s="245">
        <v>7.5</v>
      </c>
      <c r="D2" s="76">
        <v>15000</v>
      </c>
      <c r="E2" s="76">
        <f t="shared" ref="E2:E11" si="0">SUM(C2*D2)</f>
        <v>112500</v>
      </c>
      <c r="F2" s="246">
        <f>SUM(E2:E11)</f>
        <v>644800</v>
      </c>
    </row>
    <row r="3" s="236" customFormat="1" spans="1:6">
      <c r="A3" s="247"/>
      <c r="B3" s="244" t="s">
        <v>66</v>
      </c>
      <c r="C3" s="245">
        <v>3</v>
      </c>
      <c r="D3" s="76">
        <v>25000</v>
      </c>
      <c r="E3" s="76">
        <f t="shared" si="0"/>
        <v>75000</v>
      </c>
      <c r="F3" s="248"/>
    </row>
    <row r="4" s="236" customFormat="1" spans="1:7">
      <c r="A4" s="247"/>
      <c r="B4" s="244" t="s">
        <v>67</v>
      </c>
      <c r="C4" s="245">
        <v>1</v>
      </c>
      <c r="D4" s="76">
        <v>61000</v>
      </c>
      <c r="E4" s="76">
        <f t="shared" si="0"/>
        <v>61000</v>
      </c>
      <c r="F4" s="248"/>
      <c r="G4" s="249"/>
    </row>
    <row r="5" s="236" customFormat="1" spans="1:6">
      <c r="A5" s="247"/>
      <c r="B5" s="244" t="s">
        <v>68</v>
      </c>
      <c r="C5" s="245">
        <v>0.5</v>
      </c>
      <c r="D5" s="76">
        <v>17000</v>
      </c>
      <c r="E5" s="76">
        <f t="shared" si="0"/>
        <v>8500</v>
      </c>
      <c r="F5" s="248"/>
    </row>
    <row r="6" s="236" customFormat="1" spans="1:7">
      <c r="A6" s="247"/>
      <c r="B6" s="244" t="s">
        <v>8</v>
      </c>
      <c r="C6" s="245">
        <v>0.3</v>
      </c>
      <c r="D6" s="76">
        <v>28000</v>
      </c>
      <c r="E6" s="76">
        <f t="shared" si="0"/>
        <v>8400</v>
      </c>
      <c r="F6" s="248"/>
      <c r="G6" s="249"/>
    </row>
    <row r="7" s="236" customFormat="1" spans="1:6">
      <c r="A7" s="247"/>
      <c r="B7" s="244" t="s">
        <v>69</v>
      </c>
      <c r="C7" s="245">
        <v>0.1</v>
      </c>
      <c r="D7" s="76">
        <v>44000</v>
      </c>
      <c r="E7" s="76">
        <f t="shared" si="0"/>
        <v>4400</v>
      </c>
      <c r="F7" s="248"/>
    </row>
    <row r="8" s="236" customFormat="1" spans="1:6">
      <c r="A8" s="247"/>
      <c r="B8" s="244" t="s">
        <v>70</v>
      </c>
      <c r="C8" s="245">
        <v>3</v>
      </c>
      <c r="D8" s="76">
        <v>55000</v>
      </c>
      <c r="E8" s="76">
        <f t="shared" si="0"/>
        <v>165000</v>
      </c>
      <c r="F8" s="248"/>
    </row>
    <row r="9" s="236" customFormat="1" spans="1:6">
      <c r="A9" s="247"/>
      <c r="B9" s="244" t="s">
        <v>33</v>
      </c>
      <c r="C9" s="245">
        <v>3</v>
      </c>
      <c r="D9" s="76">
        <v>25000</v>
      </c>
      <c r="E9" s="76">
        <f t="shared" si="0"/>
        <v>75000</v>
      </c>
      <c r="F9" s="248"/>
    </row>
    <row r="10" s="236" customFormat="1" spans="1:6">
      <c r="A10" s="247"/>
      <c r="B10" s="244" t="s">
        <v>24</v>
      </c>
      <c r="C10" s="245">
        <v>1</v>
      </c>
      <c r="D10" s="76">
        <v>15000</v>
      </c>
      <c r="E10" s="76">
        <f t="shared" si="0"/>
        <v>15000</v>
      </c>
      <c r="F10" s="248"/>
    </row>
    <row r="11" s="236" customFormat="1" spans="1:6">
      <c r="A11" s="250"/>
      <c r="B11" s="244" t="s">
        <v>71</v>
      </c>
      <c r="C11" s="245">
        <v>1</v>
      </c>
      <c r="D11" s="76">
        <v>120000</v>
      </c>
      <c r="E11" s="76">
        <f t="shared" si="0"/>
        <v>120000</v>
      </c>
      <c r="F11" s="251"/>
    </row>
    <row r="12" s="236" customFormat="1" spans="1:7">
      <c r="A12" s="243">
        <v>45975</v>
      </c>
      <c r="B12" s="244" t="s">
        <v>21</v>
      </c>
      <c r="C12" s="245">
        <v>11</v>
      </c>
      <c r="D12" s="76">
        <v>15000</v>
      </c>
      <c r="E12" s="76">
        <f t="shared" ref="E12:E22" si="1">SUM(C12*D12)</f>
        <v>165000</v>
      </c>
      <c r="F12" s="246">
        <f>SUM(E12:E22)</f>
        <v>845800</v>
      </c>
      <c r="G12" s="249"/>
    </row>
    <row r="13" s="236" customFormat="1" spans="1:6">
      <c r="A13" s="247"/>
      <c r="B13" s="244" t="s">
        <v>10</v>
      </c>
      <c r="C13" s="245">
        <v>6</v>
      </c>
      <c r="D13" s="76">
        <v>10000</v>
      </c>
      <c r="E13" s="76">
        <f t="shared" si="1"/>
        <v>60000</v>
      </c>
      <c r="F13" s="248"/>
    </row>
    <row r="14" s="236" customFormat="1" spans="1:6">
      <c r="A14" s="247"/>
      <c r="B14" s="244" t="s">
        <v>7</v>
      </c>
      <c r="C14" s="245">
        <v>2</v>
      </c>
      <c r="D14" s="76">
        <v>83000</v>
      </c>
      <c r="E14" s="76">
        <f t="shared" si="1"/>
        <v>166000</v>
      </c>
      <c r="F14" s="248"/>
    </row>
    <row r="15" s="236" customFormat="1" spans="1:6">
      <c r="A15" s="247"/>
      <c r="B15" s="244" t="s">
        <v>11</v>
      </c>
      <c r="C15" s="245">
        <v>1</v>
      </c>
      <c r="D15" s="76">
        <v>39000</v>
      </c>
      <c r="E15" s="76">
        <f t="shared" si="1"/>
        <v>39000</v>
      </c>
      <c r="F15" s="248"/>
    </row>
    <row r="16" s="236" customFormat="1" spans="1:6">
      <c r="A16" s="247"/>
      <c r="B16" s="244" t="s">
        <v>25</v>
      </c>
      <c r="C16" s="245">
        <v>1</v>
      </c>
      <c r="D16" s="76">
        <v>61000</v>
      </c>
      <c r="E16" s="76">
        <f t="shared" si="1"/>
        <v>61000</v>
      </c>
      <c r="F16" s="248"/>
    </row>
    <row r="17" s="236" customFormat="1" spans="1:6">
      <c r="A17" s="247"/>
      <c r="B17" s="244" t="s">
        <v>72</v>
      </c>
      <c r="C17" s="245">
        <v>2</v>
      </c>
      <c r="D17" s="76">
        <v>28000</v>
      </c>
      <c r="E17" s="76">
        <f t="shared" si="1"/>
        <v>56000</v>
      </c>
      <c r="F17" s="248"/>
    </row>
    <row r="18" s="236" customFormat="1" spans="1:6">
      <c r="A18" s="247"/>
      <c r="B18" s="244" t="s">
        <v>26</v>
      </c>
      <c r="C18" s="245">
        <v>1</v>
      </c>
      <c r="D18" s="76">
        <v>11000</v>
      </c>
      <c r="E18" s="76">
        <f t="shared" si="1"/>
        <v>11000</v>
      </c>
      <c r="F18" s="248"/>
    </row>
    <row r="19" s="236" customFormat="1" spans="1:6">
      <c r="A19" s="247"/>
      <c r="B19" s="244" t="s">
        <v>14</v>
      </c>
      <c r="C19" s="245">
        <v>4</v>
      </c>
      <c r="D19" s="76">
        <v>35000</v>
      </c>
      <c r="E19" s="76">
        <f t="shared" si="1"/>
        <v>140000</v>
      </c>
      <c r="F19" s="248"/>
    </row>
    <row r="20" s="236" customFormat="1" spans="1:6">
      <c r="A20" s="247"/>
      <c r="B20" s="244" t="s">
        <v>19</v>
      </c>
      <c r="C20" s="245">
        <v>2</v>
      </c>
      <c r="D20" s="76">
        <v>60000</v>
      </c>
      <c r="E20" s="76">
        <f t="shared" si="1"/>
        <v>120000</v>
      </c>
      <c r="F20" s="248"/>
    </row>
    <row r="21" s="236" customFormat="1" spans="1:6">
      <c r="A21" s="247"/>
      <c r="B21" s="244" t="s">
        <v>36</v>
      </c>
      <c r="C21" s="245">
        <v>1</v>
      </c>
      <c r="D21" s="76">
        <v>20000</v>
      </c>
      <c r="E21" s="76">
        <f t="shared" si="1"/>
        <v>20000</v>
      </c>
      <c r="F21" s="248"/>
    </row>
    <row r="22" s="236" customFormat="1" spans="1:6">
      <c r="A22" s="250"/>
      <c r="B22" s="244" t="s">
        <v>20</v>
      </c>
      <c r="C22" s="245">
        <v>0.2</v>
      </c>
      <c r="D22" s="76">
        <v>39000</v>
      </c>
      <c r="E22" s="76">
        <f t="shared" si="1"/>
        <v>7800</v>
      </c>
      <c r="F22" s="251"/>
    </row>
    <row r="23" s="236" customFormat="1" spans="1:6">
      <c r="A23" s="243">
        <v>45976</v>
      </c>
      <c r="B23" s="244" t="s">
        <v>10</v>
      </c>
      <c r="C23" s="245">
        <v>10</v>
      </c>
      <c r="D23" s="76">
        <v>10000</v>
      </c>
      <c r="E23" s="76">
        <f t="shared" ref="E23:E36" si="2">SUM(C23*D23)</f>
        <v>100000</v>
      </c>
      <c r="F23" s="246">
        <f>SUM(E23:E36)</f>
        <v>1058800</v>
      </c>
    </row>
    <row r="24" s="236" customFormat="1" spans="1:6">
      <c r="A24" s="247"/>
      <c r="B24" s="244" t="s">
        <v>6</v>
      </c>
      <c r="C24" s="245">
        <v>4.4</v>
      </c>
      <c r="D24" s="76">
        <v>28000</v>
      </c>
      <c r="E24" s="76">
        <f t="shared" si="2"/>
        <v>123200</v>
      </c>
      <c r="F24" s="248"/>
    </row>
    <row r="25" s="236" customFormat="1" spans="1:6">
      <c r="A25" s="247"/>
      <c r="B25" s="244" t="s">
        <v>73</v>
      </c>
      <c r="C25" s="245">
        <v>2</v>
      </c>
      <c r="D25" s="76">
        <v>60000</v>
      </c>
      <c r="E25" s="76">
        <f t="shared" si="2"/>
        <v>120000</v>
      </c>
      <c r="F25" s="248"/>
    </row>
    <row r="26" s="236" customFormat="1" spans="1:6">
      <c r="A26" s="247"/>
      <c r="B26" s="244" t="s">
        <v>26</v>
      </c>
      <c r="C26" s="245">
        <v>0.3</v>
      </c>
      <c r="D26" s="76">
        <v>12000</v>
      </c>
      <c r="E26" s="76">
        <f t="shared" si="2"/>
        <v>3600</v>
      </c>
      <c r="F26" s="248"/>
    </row>
    <row r="27" s="236" customFormat="1" spans="1:6">
      <c r="A27" s="247"/>
      <c r="B27" s="244" t="s">
        <v>24</v>
      </c>
      <c r="C27" s="245">
        <v>1</v>
      </c>
      <c r="D27" s="76">
        <v>17000</v>
      </c>
      <c r="E27" s="76">
        <f t="shared" si="2"/>
        <v>17000</v>
      </c>
      <c r="F27" s="248"/>
    </row>
    <row r="28" s="236" customFormat="1" spans="1:6">
      <c r="A28" s="247"/>
      <c r="B28" s="244" t="s">
        <v>30</v>
      </c>
      <c r="C28" s="245">
        <v>2</v>
      </c>
      <c r="D28" s="76">
        <v>31000</v>
      </c>
      <c r="E28" s="76">
        <f t="shared" si="2"/>
        <v>62000</v>
      </c>
      <c r="F28" s="248"/>
    </row>
    <row r="29" s="236" customFormat="1" spans="1:6">
      <c r="A29" s="247"/>
      <c r="B29" s="244" t="s">
        <v>27</v>
      </c>
      <c r="C29" s="245">
        <v>0.2</v>
      </c>
      <c r="D29" s="76">
        <v>72000</v>
      </c>
      <c r="E29" s="76">
        <f t="shared" si="2"/>
        <v>14400</v>
      </c>
      <c r="F29" s="248"/>
    </row>
    <row r="30" s="236" customFormat="1" spans="1:6">
      <c r="A30" s="247"/>
      <c r="B30" s="244" t="s">
        <v>25</v>
      </c>
      <c r="C30" s="245">
        <v>2</v>
      </c>
      <c r="D30" s="76">
        <v>61000</v>
      </c>
      <c r="E30" s="76">
        <f t="shared" si="2"/>
        <v>122000</v>
      </c>
      <c r="F30" s="248"/>
    </row>
    <row r="31" s="236" customFormat="1" spans="1:6">
      <c r="A31" s="247"/>
      <c r="B31" s="244" t="s">
        <v>11</v>
      </c>
      <c r="C31" s="245">
        <v>1</v>
      </c>
      <c r="D31" s="76">
        <v>39000</v>
      </c>
      <c r="E31" s="76">
        <f t="shared" si="2"/>
        <v>39000</v>
      </c>
      <c r="F31" s="248"/>
    </row>
    <row r="32" s="236" customFormat="1" spans="1:6">
      <c r="A32" s="247"/>
      <c r="B32" s="244" t="s">
        <v>41</v>
      </c>
      <c r="C32" s="245">
        <v>0.2</v>
      </c>
      <c r="D32" s="76">
        <v>88000</v>
      </c>
      <c r="E32" s="76">
        <f t="shared" si="2"/>
        <v>17600</v>
      </c>
      <c r="F32" s="248"/>
    </row>
    <row r="33" s="236" customFormat="1" spans="1:6">
      <c r="A33" s="247"/>
      <c r="B33" s="244" t="s">
        <v>71</v>
      </c>
      <c r="C33" s="245">
        <v>0.5</v>
      </c>
      <c r="D33" s="76">
        <v>120000</v>
      </c>
      <c r="E33" s="76">
        <f t="shared" si="2"/>
        <v>60000</v>
      </c>
      <c r="F33" s="248"/>
    </row>
    <row r="34" s="236" customFormat="1" spans="1:6">
      <c r="A34" s="247"/>
      <c r="B34" s="244" t="s">
        <v>74</v>
      </c>
      <c r="C34" s="245">
        <v>6</v>
      </c>
      <c r="D34" s="76">
        <v>30000</v>
      </c>
      <c r="E34" s="76">
        <f t="shared" si="2"/>
        <v>180000</v>
      </c>
      <c r="F34" s="248"/>
    </row>
    <row r="35" s="236" customFormat="1" spans="1:6">
      <c r="A35" s="247"/>
      <c r="B35" s="244" t="s">
        <v>19</v>
      </c>
      <c r="C35" s="245">
        <v>1</v>
      </c>
      <c r="D35" s="76">
        <v>60000</v>
      </c>
      <c r="E35" s="76">
        <f t="shared" si="2"/>
        <v>60000</v>
      </c>
      <c r="F35" s="248"/>
    </row>
    <row r="36" s="236" customFormat="1" spans="1:6">
      <c r="A36" s="250"/>
      <c r="B36" s="244" t="s">
        <v>75</v>
      </c>
      <c r="C36" s="245">
        <v>2</v>
      </c>
      <c r="D36" s="76">
        <v>70000</v>
      </c>
      <c r="E36" s="76">
        <f t="shared" si="2"/>
        <v>140000</v>
      </c>
      <c r="F36" s="251"/>
    </row>
    <row r="37" s="236" customFormat="1" spans="1:6">
      <c r="A37" s="252"/>
      <c r="B37" s="244"/>
      <c r="C37" s="245"/>
      <c r="D37" s="76"/>
      <c r="E37" s="76"/>
      <c r="F37" s="253"/>
    </row>
    <row r="38" s="236" customFormat="1" spans="1:6">
      <c r="A38" s="252"/>
      <c r="B38" s="244"/>
      <c r="C38" s="245"/>
      <c r="D38" s="76"/>
      <c r="E38" s="76"/>
      <c r="F38" s="253"/>
    </row>
    <row r="39" s="236" customFormat="1" spans="1:6">
      <c r="A39" s="252"/>
      <c r="B39" s="244"/>
      <c r="C39" s="245"/>
      <c r="D39" s="76"/>
      <c r="E39" s="76"/>
      <c r="F39" s="253"/>
    </row>
    <row r="40" s="236" customFormat="1" spans="1:6">
      <c r="A40" s="252"/>
      <c r="B40" s="244"/>
      <c r="C40" s="245"/>
      <c r="D40" s="76"/>
      <c r="E40" s="76"/>
      <c r="F40" s="253"/>
    </row>
    <row r="41" s="236" customFormat="1" spans="1:6">
      <c r="A41" s="252"/>
      <c r="B41" s="244"/>
      <c r="C41" s="245"/>
      <c r="D41" s="76"/>
      <c r="E41" s="76"/>
      <c r="F41" s="253"/>
    </row>
    <row r="42" s="236" customFormat="1" spans="1:6">
      <c r="A42" s="252"/>
      <c r="B42" s="244"/>
      <c r="C42" s="245"/>
      <c r="D42" s="76"/>
      <c r="E42" s="76"/>
      <c r="F42" s="253"/>
    </row>
    <row r="43" s="236" customFormat="1" spans="1:6">
      <c r="A43" s="252"/>
      <c r="B43" s="244"/>
      <c r="C43" s="245"/>
      <c r="D43" s="76"/>
      <c r="E43" s="76"/>
      <c r="F43" s="253"/>
    </row>
    <row r="44" s="236" customFormat="1" spans="1:6">
      <c r="A44" s="252"/>
      <c r="B44" s="244"/>
      <c r="C44" s="245"/>
      <c r="D44" s="76"/>
      <c r="E44" s="76"/>
      <c r="F44" s="253"/>
    </row>
    <row r="45" s="236" customFormat="1" spans="1:6">
      <c r="A45" s="252"/>
      <c r="B45" s="244"/>
      <c r="C45" s="245"/>
      <c r="D45" s="76"/>
      <c r="E45" s="76"/>
      <c r="F45" s="253"/>
    </row>
    <row r="46" s="236" customFormat="1" spans="1:6">
      <c r="A46" s="252"/>
      <c r="B46" s="244"/>
      <c r="C46" s="245"/>
      <c r="D46" s="76"/>
      <c r="E46" s="76"/>
      <c r="F46" s="253"/>
    </row>
    <row r="47" s="236" customFormat="1" spans="1:6">
      <c r="A47" s="252"/>
      <c r="B47" s="244"/>
      <c r="C47" s="245"/>
      <c r="D47" s="76"/>
      <c r="E47" s="76"/>
      <c r="F47" s="253"/>
    </row>
    <row r="48" s="236" customFormat="1" spans="1:6">
      <c r="A48" s="252"/>
      <c r="B48" s="244"/>
      <c r="C48" s="245"/>
      <c r="D48" s="76"/>
      <c r="E48" s="76"/>
      <c r="F48" s="253"/>
    </row>
    <row r="49" s="236" customFormat="1" spans="1:6">
      <c r="A49" s="252"/>
      <c r="B49" s="244"/>
      <c r="C49" s="245"/>
      <c r="D49" s="76"/>
      <c r="E49" s="76"/>
      <c r="F49" s="253"/>
    </row>
    <row r="50" s="236" customFormat="1" spans="1:6">
      <c r="A50" s="252"/>
      <c r="B50" s="244"/>
      <c r="C50" s="245"/>
      <c r="D50" s="76"/>
      <c r="E50" s="76"/>
      <c r="F50" s="253"/>
    </row>
    <row r="51" s="236" customFormat="1" spans="1:6">
      <c r="A51" s="252"/>
      <c r="B51" s="244"/>
      <c r="C51" s="245"/>
      <c r="D51" s="76"/>
      <c r="E51" s="76"/>
      <c r="F51" s="253"/>
    </row>
    <row r="52" s="236" customFormat="1" spans="1:6">
      <c r="A52" s="252"/>
      <c r="B52" s="244"/>
      <c r="C52" s="245"/>
      <c r="D52" s="76"/>
      <c r="E52" s="76"/>
      <c r="F52" s="253"/>
    </row>
    <row r="53" s="236" customFormat="1" spans="1:6">
      <c r="A53" s="252"/>
      <c r="B53" s="244"/>
      <c r="C53" s="245"/>
      <c r="D53" s="76"/>
      <c r="E53" s="76"/>
      <c r="F53" s="253"/>
    </row>
    <row r="54" s="236" customFormat="1" spans="1:6">
      <c r="A54" s="252"/>
      <c r="B54" s="244"/>
      <c r="C54" s="245"/>
      <c r="D54" s="76"/>
      <c r="E54" s="76"/>
      <c r="F54" s="253"/>
    </row>
    <row r="55" s="236" customFormat="1" spans="1:6">
      <c r="A55" s="252"/>
      <c r="B55" s="244"/>
      <c r="C55" s="245"/>
      <c r="D55" s="76"/>
      <c r="E55" s="76"/>
      <c r="F55" s="253"/>
    </row>
    <row r="56" s="236" customFormat="1" spans="1:6">
      <c r="A56" s="252"/>
      <c r="B56" s="244"/>
      <c r="C56" s="245"/>
      <c r="D56" s="76"/>
      <c r="E56" s="76"/>
      <c r="F56" s="253"/>
    </row>
    <row r="57" s="236" customFormat="1" spans="1:6">
      <c r="A57" s="252"/>
      <c r="B57" s="244"/>
      <c r="C57" s="245"/>
      <c r="D57" s="76"/>
      <c r="E57" s="76"/>
      <c r="F57" s="253"/>
    </row>
    <row r="58" s="236" customFormat="1" spans="1:6">
      <c r="A58" s="252"/>
      <c r="B58" s="244"/>
      <c r="C58" s="245"/>
      <c r="D58" s="76"/>
      <c r="E58" s="76"/>
      <c r="F58" s="253"/>
    </row>
    <row r="59" s="236" customFormat="1" spans="1:6">
      <c r="A59" s="252"/>
      <c r="B59" s="244"/>
      <c r="C59" s="245"/>
      <c r="D59" s="76"/>
      <c r="E59" s="76"/>
      <c r="F59" s="253"/>
    </row>
    <row r="60" s="236" customFormat="1" spans="1:6">
      <c r="A60" s="252"/>
      <c r="B60" s="244"/>
      <c r="C60" s="245"/>
      <c r="D60" s="76"/>
      <c r="E60" s="76"/>
      <c r="F60" s="253"/>
    </row>
    <row r="61" s="236" customFormat="1" spans="1:6">
      <c r="A61" s="252"/>
      <c r="B61" s="244"/>
      <c r="C61" s="245"/>
      <c r="D61" s="76"/>
      <c r="E61" s="76"/>
      <c r="F61" s="253"/>
    </row>
    <row r="62" s="236" customFormat="1" spans="1:6">
      <c r="A62" s="252"/>
      <c r="B62" s="244"/>
      <c r="C62" s="245"/>
      <c r="D62" s="76"/>
      <c r="E62" s="76"/>
      <c r="F62" s="253"/>
    </row>
    <row r="63" s="236" customFormat="1" spans="1:6">
      <c r="A63" s="252"/>
      <c r="B63" s="244"/>
      <c r="C63" s="245"/>
      <c r="D63" s="76"/>
      <c r="E63" s="76"/>
      <c r="F63" s="253"/>
    </row>
    <row r="64" s="236" customFormat="1" spans="1:6">
      <c r="A64" s="252"/>
      <c r="B64" s="244"/>
      <c r="C64" s="245"/>
      <c r="D64" s="76"/>
      <c r="E64" s="76"/>
      <c r="F64" s="253"/>
    </row>
    <row r="65" s="236" customFormat="1" spans="1:6">
      <c r="A65" s="252"/>
      <c r="B65" s="244"/>
      <c r="C65" s="245"/>
      <c r="D65" s="76"/>
      <c r="E65" s="76"/>
      <c r="F65" s="253"/>
    </row>
    <row r="66" s="236" customFormat="1" spans="1:6">
      <c r="A66" s="252"/>
      <c r="B66" s="244"/>
      <c r="C66" s="245"/>
      <c r="D66" s="76"/>
      <c r="E66" s="76"/>
      <c r="F66" s="253"/>
    </row>
    <row r="67" s="236" customFormat="1" spans="1:6">
      <c r="A67" s="252"/>
      <c r="B67" s="244"/>
      <c r="C67" s="245"/>
      <c r="D67" s="76"/>
      <c r="E67" s="76"/>
      <c r="F67" s="253"/>
    </row>
    <row r="68" s="236" customFormat="1" spans="1:6">
      <c r="A68" s="252"/>
      <c r="B68" s="244"/>
      <c r="C68" s="245"/>
      <c r="D68" s="76"/>
      <c r="E68" s="76"/>
      <c r="F68" s="253"/>
    </row>
    <row r="69" s="236" customFormat="1" spans="1:6">
      <c r="A69" s="252"/>
      <c r="B69" s="244"/>
      <c r="C69" s="245"/>
      <c r="D69" s="76"/>
      <c r="E69" s="76"/>
      <c r="F69" s="253"/>
    </row>
    <row r="70" s="236" customFormat="1" spans="1:6">
      <c r="A70" s="252"/>
      <c r="B70" s="244"/>
      <c r="C70" s="245"/>
      <c r="D70" s="76"/>
      <c r="E70" s="76"/>
      <c r="F70" s="253"/>
    </row>
    <row r="71" s="236" customFormat="1" spans="1:6">
      <c r="A71" s="252"/>
      <c r="B71" s="244"/>
      <c r="C71" s="245"/>
      <c r="D71" s="76"/>
      <c r="E71" s="76"/>
      <c r="F71" s="253"/>
    </row>
    <row r="72" s="236" customFormat="1" spans="1:6">
      <c r="A72" s="252"/>
      <c r="B72" s="244"/>
      <c r="C72" s="245"/>
      <c r="D72" s="76"/>
      <c r="E72" s="76"/>
      <c r="F72" s="253"/>
    </row>
    <row r="73" s="236" customFormat="1" spans="1:6">
      <c r="A73" s="252"/>
      <c r="B73" s="244"/>
      <c r="C73" s="245"/>
      <c r="D73" s="76"/>
      <c r="E73" s="76"/>
      <c r="F73" s="253"/>
    </row>
    <row r="74" s="236" customFormat="1" spans="1:6">
      <c r="A74" s="252"/>
      <c r="B74" s="244"/>
      <c r="C74" s="245"/>
      <c r="D74" s="76"/>
      <c r="E74" s="76"/>
      <c r="F74" s="253"/>
    </row>
    <row r="75" s="236" customFormat="1" spans="1:6">
      <c r="A75" s="252"/>
      <c r="B75" s="244"/>
      <c r="C75" s="245"/>
      <c r="D75" s="76"/>
      <c r="E75" s="76"/>
      <c r="F75" s="253"/>
    </row>
    <row r="76" s="236" customFormat="1" spans="1:6">
      <c r="A76" s="252"/>
      <c r="B76" s="244"/>
      <c r="C76" s="245"/>
      <c r="D76" s="76"/>
      <c r="E76" s="76"/>
      <c r="F76" s="253"/>
    </row>
    <row r="77" s="236" customFormat="1" spans="1:6">
      <c r="A77" s="252"/>
      <c r="B77" s="244"/>
      <c r="C77" s="245"/>
      <c r="D77" s="76"/>
      <c r="E77" s="76"/>
      <c r="F77" s="253"/>
    </row>
    <row r="78" s="236" customFormat="1" spans="1:6">
      <c r="A78" s="252"/>
      <c r="B78" s="244"/>
      <c r="C78" s="245"/>
      <c r="D78" s="76"/>
      <c r="E78" s="76"/>
      <c r="F78" s="253"/>
    </row>
    <row r="79" s="236" customFormat="1" spans="1:6">
      <c r="A79" s="252"/>
      <c r="B79" s="244"/>
      <c r="C79" s="245"/>
      <c r="D79" s="76"/>
      <c r="E79" s="76"/>
      <c r="F79" s="253"/>
    </row>
    <row r="80" s="236" customFormat="1" spans="1:6">
      <c r="A80" s="252"/>
      <c r="B80" s="244"/>
      <c r="C80" s="245"/>
      <c r="D80" s="76"/>
      <c r="E80" s="76"/>
      <c r="F80" s="253"/>
    </row>
    <row r="81" s="236" customFormat="1" spans="1:6">
      <c r="A81" s="252"/>
      <c r="B81" s="244"/>
      <c r="C81" s="245"/>
      <c r="D81" s="76"/>
      <c r="E81" s="76"/>
      <c r="F81" s="253"/>
    </row>
    <row r="82" s="236" customFormat="1" spans="1:6">
      <c r="A82" s="252"/>
      <c r="B82" s="244"/>
      <c r="C82" s="245"/>
      <c r="D82" s="76"/>
      <c r="E82" s="76"/>
      <c r="F82" s="253"/>
    </row>
    <row r="83" s="236" customFormat="1" spans="1:6">
      <c r="A83" s="252"/>
      <c r="B83" s="244"/>
      <c r="C83" s="245"/>
      <c r="D83" s="76"/>
      <c r="E83" s="76"/>
      <c r="F83" s="253"/>
    </row>
    <row r="84" s="236" customFormat="1" spans="1:6">
      <c r="A84" s="252"/>
      <c r="B84" s="244"/>
      <c r="C84" s="245"/>
      <c r="D84" s="76"/>
      <c r="E84" s="76"/>
      <c r="F84" s="253"/>
    </row>
    <row r="85" s="236" customFormat="1" spans="1:6">
      <c r="A85" s="252"/>
      <c r="B85" s="244"/>
      <c r="C85" s="245"/>
      <c r="D85" s="76"/>
      <c r="E85" s="76"/>
      <c r="F85" s="253"/>
    </row>
    <row r="86" s="236" customFormat="1" spans="1:6">
      <c r="A86" s="252"/>
      <c r="B86" s="244"/>
      <c r="C86" s="245"/>
      <c r="D86" s="76"/>
      <c r="E86" s="76"/>
      <c r="F86" s="253"/>
    </row>
    <row r="87" s="236" customFormat="1" spans="1:6">
      <c r="A87" s="252"/>
      <c r="B87" s="244"/>
      <c r="C87" s="245"/>
      <c r="D87" s="76"/>
      <c r="E87" s="76"/>
      <c r="F87" s="253"/>
    </row>
    <row r="88" s="236" customFormat="1" spans="1:6">
      <c r="A88" s="252"/>
      <c r="B88" s="244"/>
      <c r="C88" s="245"/>
      <c r="D88" s="76"/>
      <c r="E88" s="76"/>
      <c r="F88" s="253"/>
    </row>
    <row r="89" s="236" customFormat="1" spans="1:6">
      <c r="A89" s="252"/>
      <c r="B89" s="244"/>
      <c r="C89" s="245"/>
      <c r="D89" s="76"/>
      <c r="E89" s="76"/>
      <c r="F89" s="253"/>
    </row>
    <row r="90" s="236" customFormat="1" spans="1:6">
      <c r="A90" s="252"/>
      <c r="B90" s="244"/>
      <c r="C90" s="245"/>
      <c r="D90" s="76"/>
      <c r="E90" s="76"/>
      <c r="F90" s="253"/>
    </row>
    <row r="91" s="236" customFormat="1" spans="1:6">
      <c r="A91" s="252"/>
      <c r="B91" s="244"/>
      <c r="C91" s="245"/>
      <c r="D91" s="76"/>
      <c r="E91" s="76"/>
      <c r="F91" s="253"/>
    </row>
    <row r="92" s="236" customFormat="1" spans="1:6">
      <c r="A92" s="252"/>
      <c r="B92" s="244"/>
      <c r="C92" s="245"/>
      <c r="D92" s="76"/>
      <c r="E92" s="76"/>
      <c r="F92" s="253"/>
    </row>
    <row r="93" s="236" customFormat="1" spans="1:6">
      <c r="A93" s="252"/>
      <c r="B93" s="244"/>
      <c r="C93" s="245"/>
      <c r="D93" s="76"/>
      <c r="E93" s="76"/>
      <c r="F93" s="253"/>
    </row>
    <row r="94" s="236" customFormat="1" spans="1:6">
      <c r="A94" s="252"/>
      <c r="B94" s="244"/>
      <c r="C94" s="245"/>
      <c r="D94" s="76"/>
      <c r="E94" s="76"/>
      <c r="F94" s="253"/>
    </row>
    <row r="95" s="236" customFormat="1" spans="1:6">
      <c r="A95" s="252"/>
      <c r="B95" s="244"/>
      <c r="C95" s="245"/>
      <c r="D95" s="76"/>
      <c r="E95" s="76"/>
      <c r="F95" s="253"/>
    </row>
    <row r="96" s="236" customFormat="1" spans="1:6">
      <c r="A96" s="252"/>
      <c r="B96" s="244"/>
      <c r="C96" s="245"/>
      <c r="D96" s="76"/>
      <c r="E96" s="76"/>
      <c r="F96" s="253"/>
    </row>
    <row r="97" s="236" customFormat="1" spans="1:6">
      <c r="A97" s="252"/>
      <c r="B97" s="244"/>
      <c r="C97" s="245"/>
      <c r="D97" s="76"/>
      <c r="E97" s="76"/>
      <c r="F97" s="253"/>
    </row>
    <row r="98" s="236" customFormat="1" spans="1:6">
      <c r="A98" s="252"/>
      <c r="B98" s="244"/>
      <c r="C98" s="245"/>
      <c r="D98" s="76"/>
      <c r="E98" s="76"/>
      <c r="F98" s="253"/>
    </row>
    <row r="99" s="236" customFormat="1" spans="1:6">
      <c r="A99" s="252"/>
      <c r="B99" s="244"/>
      <c r="C99" s="245"/>
      <c r="D99" s="76"/>
      <c r="E99" s="76"/>
      <c r="F99" s="253"/>
    </row>
    <row r="100" s="236" customFormat="1" spans="1:6">
      <c r="A100" s="252"/>
      <c r="B100" s="244"/>
      <c r="C100" s="245"/>
      <c r="D100" s="76"/>
      <c r="E100" s="76"/>
      <c r="F100" s="253"/>
    </row>
    <row r="101" s="236" customFormat="1" spans="1:6">
      <c r="A101" s="252"/>
      <c r="B101" s="244"/>
      <c r="C101" s="245"/>
      <c r="D101" s="76"/>
      <c r="E101" s="76"/>
      <c r="F101" s="253"/>
    </row>
    <row r="102" s="236" customFormat="1" spans="1:6">
      <c r="A102" s="252"/>
      <c r="B102" s="244"/>
      <c r="C102" s="245"/>
      <c r="D102" s="76"/>
      <c r="E102" s="76"/>
      <c r="F102" s="253"/>
    </row>
    <row r="103" s="236" customFormat="1" spans="1:6">
      <c r="A103" s="252"/>
      <c r="B103" s="244"/>
      <c r="C103" s="245"/>
      <c r="D103" s="76"/>
      <c r="E103" s="76"/>
      <c r="F103" s="253"/>
    </row>
    <row r="104" s="236" customFormat="1" spans="1:6">
      <c r="A104" s="252"/>
      <c r="B104" s="244"/>
      <c r="C104" s="245"/>
      <c r="D104" s="76"/>
      <c r="E104" s="76"/>
      <c r="F104" s="253"/>
    </row>
    <row r="105" s="236" customFormat="1" spans="1:6">
      <c r="A105" s="252"/>
      <c r="B105" s="244"/>
      <c r="C105" s="245"/>
      <c r="D105" s="76"/>
      <c r="E105" s="76"/>
      <c r="F105" s="253"/>
    </row>
    <row r="106" s="236" customFormat="1" spans="1:6">
      <c r="A106" s="252"/>
      <c r="B106" s="244"/>
      <c r="C106" s="245"/>
      <c r="D106" s="76"/>
      <c r="E106" s="76"/>
      <c r="F106" s="253"/>
    </row>
    <row r="107" s="236" customFormat="1" spans="1:6">
      <c r="A107" s="252"/>
      <c r="B107" s="244"/>
      <c r="C107" s="245"/>
      <c r="D107" s="76"/>
      <c r="E107" s="76"/>
      <c r="F107" s="253"/>
    </row>
    <row r="108" s="236" customFormat="1" spans="1:6">
      <c r="A108" s="252"/>
      <c r="B108" s="244"/>
      <c r="C108" s="245"/>
      <c r="D108" s="76"/>
      <c r="E108" s="76"/>
      <c r="F108" s="253"/>
    </row>
    <row r="109" s="236" customFormat="1" spans="1:6">
      <c r="A109" s="252"/>
      <c r="B109" s="244"/>
      <c r="C109" s="245"/>
      <c r="D109" s="76"/>
      <c r="E109" s="76"/>
      <c r="F109" s="253"/>
    </row>
    <row r="110" s="236" customFormat="1" spans="1:6">
      <c r="A110" s="252"/>
      <c r="B110" s="244"/>
      <c r="C110" s="245"/>
      <c r="D110" s="76"/>
      <c r="E110" s="76"/>
      <c r="F110" s="253"/>
    </row>
    <row r="111" s="236" customFormat="1" spans="1:6">
      <c r="A111" s="252"/>
      <c r="B111" s="244"/>
      <c r="C111" s="245"/>
      <c r="D111" s="76"/>
      <c r="E111" s="76"/>
      <c r="F111" s="253"/>
    </row>
    <row r="112" s="236" customFormat="1" spans="1:6">
      <c r="A112" s="252"/>
      <c r="B112" s="244"/>
      <c r="C112" s="245"/>
      <c r="D112" s="76"/>
      <c r="E112" s="76"/>
      <c r="F112" s="253"/>
    </row>
    <row r="113" s="236" customFormat="1" spans="1:6">
      <c r="A113" s="252"/>
      <c r="B113" s="244"/>
      <c r="C113" s="245"/>
      <c r="D113" s="76"/>
      <c r="E113" s="76"/>
      <c r="F113" s="253"/>
    </row>
    <row r="114" s="236" customFormat="1" spans="1:6">
      <c r="A114" s="252"/>
      <c r="B114" s="244"/>
      <c r="C114" s="245"/>
      <c r="D114" s="76"/>
      <c r="E114" s="76"/>
      <c r="F114" s="253"/>
    </row>
    <row r="115" s="236" customFormat="1" spans="1:6">
      <c r="A115" s="252"/>
      <c r="B115" s="244"/>
      <c r="C115" s="245"/>
      <c r="D115" s="76"/>
      <c r="E115" s="76"/>
      <c r="F115" s="253"/>
    </row>
    <row r="116" s="236" customFormat="1" spans="1:6">
      <c r="A116" s="252"/>
      <c r="B116" s="244"/>
      <c r="C116" s="245"/>
      <c r="D116" s="76"/>
      <c r="E116" s="76"/>
      <c r="F116" s="253"/>
    </row>
    <row r="117" s="236" customFormat="1" spans="1:6">
      <c r="A117" s="252"/>
      <c r="B117" s="244"/>
      <c r="C117" s="245"/>
      <c r="D117" s="76"/>
      <c r="E117" s="76"/>
      <c r="F117" s="253"/>
    </row>
    <row r="118" s="236" customFormat="1" spans="1:6">
      <c r="A118" s="252"/>
      <c r="B118" s="244"/>
      <c r="C118" s="245"/>
      <c r="D118" s="76"/>
      <c r="E118" s="76"/>
      <c r="F118" s="253"/>
    </row>
    <row r="119" s="236" customFormat="1" spans="1:7">
      <c r="A119" s="252"/>
      <c r="B119" s="244"/>
      <c r="C119" s="245"/>
      <c r="D119" s="76"/>
      <c r="E119" s="76"/>
      <c r="F119" s="253"/>
      <c r="G119" s="249"/>
    </row>
    <row r="120" s="236" customFormat="1" spans="1:6">
      <c r="A120" s="252"/>
      <c r="B120" s="244"/>
      <c r="C120" s="245"/>
      <c r="D120" s="76"/>
      <c r="E120" s="76"/>
      <c r="F120" s="253"/>
    </row>
    <row r="121" s="236" customFormat="1" spans="1:6">
      <c r="A121" s="252"/>
      <c r="B121" s="244"/>
      <c r="C121" s="245"/>
      <c r="D121" s="76"/>
      <c r="E121" s="76"/>
      <c r="F121" s="253"/>
    </row>
    <row r="122" s="236" customFormat="1" spans="1:6">
      <c r="A122" s="252"/>
      <c r="B122" s="244"/>
      <c r="C122" s="245"/>
      <c r="D122" s="76"/>
      <c r="E122" s="76"/>
      <c r="F122" s="253"/>
    </row>
    <row r="123" s="236" customFormat="1" spans="1:6">
      <c r="A123" s="252"/>
      <c r="B123" s="244"/>
      <c r="C123" s="245"/>
      <c r="D123" s="76"/>
      <c r="E123" s="76"/>
      <c r="F123" s="253"/>
    </row>
    <row r="124" s="236" customFormat="1" spans="1:6">
      <c r="A124" s="252"/>
      <c r="B124" s="244"/>
      <c r="C124" s="245"/>
      <c r="D124" s="76"/>
      <c r="E124" s="76"/>
      <c r="F124" s="253"/>
    </row>
    <row r="125" s="236" customFormat="1" spans="1:6">
      <c r="A125" s="252"/>
      <c r="B125" s="244"/>
      <c r="C125" s="245"/>
      <c r="D125" s="76"/>
      <c r="E125" s="76"/>
      <c r="F125" s="253"/>
    </row>
    <row r="126" s="236" customFormat="1" spans="1:6">
      <c r="A126" s="252"/>
      <c r="B126" s="244"/>
      <c r="C126" s="245"/>
      <c r="D126" s="76"/>
      <c r="E126" s="76"/>
      <c r="F126" s="253"/>
    </row>
    <row r="127" s="236" customFormat="1" spans="1:6">
      <c r="A127" s="252"/>
      <c r="B127" s="244"/>
      <c r="C127" s="245"/>
      <c r="D127" s="76"/>
      <c r="E127" s="76"/>
      <c r="F127" s="253"/>
    </row>
    <row r="128" s="236" customFormat="1" spans="1:6">
      <c r="A128" s="252"/>
      <c r="B128" s="244"/>
      <c r="C128" s="245"/>
      <c r="D128" s="76"/>
      <c r="E128" s="76"/>
      <c r="F128" s="253"/>
    </row>
    <row r="129" s="236" customFormat="1" spans="1:6">
      <c r="A129" s="252"/>
      <c r="B129" s="244"/>
      <c r="C129" s="245"/>
      <c r="D129" s="76"/>
      <c r="E129" s="76"/>
      <c r="F129" s="253"/>
    </row>
    <row r="130" s="236" customFormat="1" spans="1:6">
      <c r="A130" s="252"/>
      <c r="B130" s="244"/>
      <c r="C130" s="245"/>
      <c r="D130" s="76"/>
      <c r="E130" s="76"/>
      <c r="F130" s="253"/>
    </row>
    <row r="131" s="236" customFormat="1" spans="1:6">
      <c r="A131" s="252"/>
      <c r="B131" s="244"/>
      <c r="C131" s="245"/>
      <c r="D131" s="76"/>
      <c r="E131" s="76"/>
      <c r="F131" s="253"/>
    </row>
    <row r="132" s="236" customFormat="1" spans="1:6">
      <c r="A132" s="252"/>
      <c r="B132" s="244"/>
      <c r="C132" s="245"/>
      <c r="D132" s="76"/>
      <c r="E132" s="76"/>
      <c r="F132" s="253"/>
    </row>
    <row r="133" s="236" customFormat="1" spans="1:6">
      <c r="A133" s="252"/>
      <c r="B133" s="244"/>
      <c r="C133" s="245"/>
      <c r="D133" s="76"/>
      <c r="E133" s="76"/>
      <c r="F133" s="253"/>
    </row>
    <row r="134" s="236" customFormat="1" spans="1:6">
      <c r="A134" s="252"/>
      <c r="B134" s="244"/>
      <c r="C134" s="245"/>
      <c r="D134" s="76"/>
      <c r="E134" s="76"/>
      <c r="F134" s="253"/>
    </row>
    <row r="135" s="236" customFormat="1" spans="1:6">
      <c r="A135" s="252"/>
      <c r="B135" s="244"/>
      <c r="C135" s="245"/>
      <c r="D135" s="76"/>
      <c r="E135" s="76"/>
      <c r="F135" s="253"/>
    </row>
    <row r="136" s="236" customFormat="1" spans="1:6">
      <c r="A136" s="252"/>
      <c r="B136" s="244"/>
      <c r="C136" s="245"/>
      <c r="D136" s="76"/>
      <c r="E136" s="76"/>
      <c r="F136" s="253"/>
    </row>
    <row r="137" s="236" customFormat="1" spans="1:6">
      <c r="A137" s="252"/>
      <c r="B137" s="244"/>
      <c r="C137" s="245"/>
      <c r="D137" s="76"/>
      <c r="E137" s="76"/>
      <c r="F137" s="253"/>
    </row>
    <row r="138" s="236" customFormat="1" spans="1:6">
      <c r="A138" s="252"/>
      <c r="B138" s="244"/>
      <c r="C138" s="245"/>
      <c r="D138" s="76"/>
      <c r="E138" s="76"/>
      <c r="F138" s="253"/>
    </row>
    <row r="139" s="236" customFormat="1" spans="1:6">
      <c r="A139" s="252"/>
      <c r="B139" s="244"/>
      <c r="C139" s="245"/>
      <c r="D139" s="76"/>
      <c r="E139" s="76"/>
      <c r="F139" s="253"/>
    </row>
    <row r="140" s="236" customFormat="1" spans="1:6">
      <c r="A140" s="252"/>
      <c r="B140" s="244"/>
      <c r="C140" s="245"/>
      <c r="D140" s="76"/>
      <c r="E140" s="76"/>
      <c r="F140" s="253"/>
    </row>
    <row r="141" s="236" customFormat="1" spans="1:6">
      <c r="A141" s="252"/>
      <c r="B141" s="244"/>
      <c r="C141" s="245"/>
      <c r="D141" s="76"/>
      <c r="E141" s="76"/>
      <c r="F141" s="253"/>
    </row>
    <row r="142" s="236" customFormat="1" spans="1:6">
      <c r="A142" s="252"/>
      <c r="B142" s="244"/>
      <c r="C142" s="245"/>
      <c r="D142" s="76"/>
      <c r="E142" s="76"/>
      <c r="F142" s="253"/>
    </row>
    <row r="143" s="236" customFormat="1" spans="1:6">
      <c r="A143" s="252"/>
      <c r="B143" s="244"/>
      <c r="C143" s="245"/>
      <c r="D143" s="76"/>
      <c r="E143" s="76"/>
      <c r="F143" s="253"/>
    </row>
    <row r="144" s="236" customFormat="1" spans="1:6">
      <c r="A144" s="252"/>
      <c r="B144" s="244"/>
      <c r="C144" s="245"/>
      <c r="D144" s="76"/>
      <c r="E144" s="76"/>
      <c r="F144" s="253"/>
    </row>
    <row r="145" s="236" customFormat="1" spans="1:6">
      <c r="A145" s="252"/>
      <c r="B145" s="244"/>
      <c r="C145" s="245"/>
      <c r="D145" s="76"/>
      <c r="E145" s="76"/>
      <c r="F145" s="253"/>
    </row>
    <row r="146" s="236" customFormat="1" spans="1:6">
      <c r="A146" s="252"/>
      <c r="B146" s="244"/>
      <c r="C146" s="245"/>
      <c r="D146" s="76"/>
      <c r="E146" s="76"/>
      <c r="F146" s="253"/>
    </row>
    <row r="147" s="236" customFormat="1" spans="1:6">
      <c r="A147" s="252"/>
      <c r="B147" s="244"/>
      <c r="C147" s="245"/>
      <c r="D147" s="76"/>
      <c r="E147" s="76"/>
      <c r="F147" s="253"/>
    </row>
    <row r="148" s="236" customFormat="1" spans="1:6">
      <c r="A148" s="252"/>
      <c r="B148" s="244"/>
      <c r="C148" s="245"/>
      <c r="D148" s="76"/>
      <c r="E148" s="76"/>
      <c r="F148" s="253"/>
    </row>
    <row r="149" s="236" customFormat="1" spans="1:6">
      <c r="A149" s="252"/>
      <c r="B149" s="244"/>
      <c r="C149" s="245"/>
      <c r="D149" s="76"/>
      <c r="E149" s="76"/>
      <c r="F149" s="253"/>
    </row>
    <row r="150" s="236" customFormat="1" spans="1:6">
      <c r="A150" s="252"/>
      <c r="B150" s="244"/>
      <c r="C150" s="245"/>
      <c r="D150" s="76"/>
      <c r="E150" s="76"/>
      <c r="F150" s="253"/>
    </row>
    <row r="151" s="236" customFormat="1" spans="1:6">
      <c r="A151" s="252"/>
      <c r="B151" s="244"/>
      <c r="C151" s="245"/>
      <c r="D151" s="76"/>
      <c r="E151" s="76"/>
      <c r="F151" s="253"/>
    </row>
    <row r="152" s="236" customFormat="1" spans="1:6">
      <c r="A152" s="252"/>
      <c r="B152" s="244"/>
      <c r="C152" s="245"/>
      <c r="D152" s="76"/>
      <c r="E152" s="76"/>
      <c r="F152" s="253"/>
    </row>
    <row r="153" s="236" customFormat="1" spans="1:6">
      <c r="A153" s="252"/>
      <c r="B153" s="244"/>
      <c r="C153" s="245"/>
      <c r="D153" s="76"/>
      <c r="E153" s="76"/>
      <c r="F153" s="253"/>
    </row>
    <row r="154" s="236" customFormat="1" spans="1:6">
      <c r="A154" s="252"/>
      <c r="B154" s="244"/>
      <c r="C154" s="245"/>
      <c r="D154" s="76"/>
      <c r="E154" s="76"/>
      <c r="F154" s="253"/>
    </row>
    <row r="155" s="236" customFormat="1" spans="1:6">
      <c r="A155" s="252"/>
      <c r="B155" s="244"/>
      <c r="C155" s="245"/>
      <c r="D155" s="76"/>
      <c r="E155" s="76"/>
      <c r="F155" s="253"/>
    </row>
    <row r="156" s="236" customFormat="1" spans="1:6">
      <c r="A156" s="252"/>
      <c r="B156" s="244"/>
      <c r="C156" s="245"/>
      <c r="D156" s="76"/>
      <c r="E156" s="76"/>
      <c r="F156" s="253"/>
    </row>
    <row r="157" s="236" customFormat="1" spans="1:6">
      <c r="A157" s="252"/>
      <c r="B157" s="244"/>
      <c r="C157" s="245"/>
      <c r="D157" s="76"/>
      <c r="E157" s="76"/>
      <c r="F157" s="253"/>
    </row>
    <row r="158" s="236" customFormat="1" spans="1:6">
      <c r="A158" s="252"/>
      <c r="B158" s="244"/>
      <c r="C158" s="245"/>
      <c r="D158" s="76"/>
      <c r="E158" s="76"/>
      <c r="F158" s="253"/>
    </row>
    <row r="159" s="236" customFormat="1" spans="1:6">
      <c r="A159" s="252"/>
      <c r="B159" s="244"/>
      <c r="C159" s="245"/>
      <c r="D159" s="76"/>
      <c r="E159" s="76"/>
      <c r="F159" s="253"/>
    </row>
    <row r="160" s="236" customFormat="1" spans="1:6">
      <c r="A160" s="252"/>
      <c r="B160" s="244"/>
      <c r="C160" s="245"/>
      <c r="D160" s="76"/>
      <c r="E160" s="76"/>
      <c r="F160" s="253"/>
    </row>
    <row r="161" s="236" customFormat="1" spans="1:6">
      <c r="A161" s="252"/>
      <c r="B161" s="244"/>
      <c r="C161" s="245"/>
      <c r="D161" s="76"/>
      <c r="E161" s="76"/>
      <c r="F161" s="253"/>
    </row>
    <row r="162" s="236" customFormat="1" spans="1:6">
      <c r="A162" s="252"/>
      <c r="B162" s="244"/>
      <c r="C162" s="245"/>
      <c r="D162" s="76"/>
      <c r="E162" s="76"/>
      <c r="F162" s="253"/>
    </row>
    <row r="163" s="236" customFormat="1" spans="1:6">
      <c r="A163" s="252"/>
      <c r="B163" s="244"/>
      <c r="C163" s="245"/>
      <c r="D163" s="76"/>
      <c r="E163" s="76"/>
      <c r="F163" s="253"/>
    </row>
    <row r="164" s="236" customFormat="1" spans="1:6">
      <c r="A164" s="252"/>
      <c r="B164" s="244"/>
      <c r="C164" s="245"/>
      <c r="D164" s="76"/>
      <c r="E164" s="76"/>
      <c r="F164" s="253"/>
    </row>
    <row r="165" s="236" customFormat="1" spans="1:6">
      <c r="A165" s="252"/>
      <c r="B165" s="244"/>
      <c r="C165" s="245"/>
      <c r="D165" s="76"/>
      <c r="E165" s="76"/>
      <c r="F165" s="253"/>
    </row>
    <row r="166" s="236" customFormat="1" spans="1:6">
      <c r="A166" s="252"/>
      <c r="B166" s="244"/>
      <c r="C166" s="245"/>
      <c r="D166" s="76"/>
      <c r="E166" s="76"/>
      <c r="F166" s="253"/>
    </row>
    <row r="167" s="236" customFormat="1" spans="1:6">
      <c r="A167" s="252"/>
      <c r="B167" s="244"/>
      <c r="C167" s="245"/>
      <c r="D167" s="76"/>
      <c r="E167" s="76"/>
      <c r="F167" s="253"/>
    </row>
    <row r="168" s="236" customFormat="1" spans="1:6">
      <c r="A168" s="252"/>
      <c r="B168" s="244"/>
      <c r="C168" s="245"/>
      <c r="D168" s="76"/>
      <c r="E168" s="76"/>
      <c r="F168" s="253"/>
    </row>
    <row r="169" s="236" customFormat="1" spans="1:6">
      <c r="A169" s="252"/>
      <c r="B169" s="244"/>
      <c r="C169" s="245"/>
      <c r="D169" s="76"/>
      <c r="E169" s="76"/>
      <c r="F169" s="253"/>
    </row>
    <row r="170" s="236" customFormat="1" spans="1:6">
      <c r="A170" s="252"/>
      <c r="B170" s="244"/>
      <c r="C170" s="245"/>
      <c r="D170" s="76"/>
      <c r="E170" s="76"/>
      <c r="F170" s="253"/>
    </row>
    <row r="171" s="236" customFormat="1" spans="1:6">
      <c r="A171" s="252"/>
      <c r="B171" s="244"/>
      <c r="C171" s="245"/>
      <c r="D171" s="76"/>
      <c r="E171" s="76"/>
      <c r="F171" s="253"/>
    </row>
    <row r="172" s="236" customFormat="1" spans="1:6">
      <c r="A172" s="252"/>
      <c r="B172" s="244"/>
      <c r="C172" s="245"/>
      <c r="D172" s="76"/>
      <c r="E172" s="76"/>
      <c r="F172" s="253"/>
    </row>
    <row r="173" s="236" customFormat="1" spans="1:6">
      <c r="A173" s="252"/>
      <c r="B173" s="244"/>
      <c r="C173" s="245"/>
      <c r="D173" s="76"/>
      <c r="E173" s="76"/>
      <c r="F173" s="253"/>
    </row>
    <row r="174" s="236" customFormat="1" spans="1:6">
      <c r="A174" s="252"/>
      <c r="B174" s="244"/>
      <c r="C174" s="245"/>
      <c r="D174" s="76"/>
      <c r="E174" s="76"/>
      <c r="F174" s="253"/>
    </row>
    <row r="175" s="236" customFormat="1" spans="1:6">
      <c r="A175" s="252"/>
      <c r="B175" s="244"/>
      <c r="C175" s="245"/>
      <c r="D175" s="76"/>
      <c r="E175" s="76"/>
      <c r="F175" s="253"/>
    </row>
    <row r="176" s="236" customFormat="1" spans="1:6">
      <c r="A176" s="252"/>
      <c r="B176" s="244"/>
      <c r="C176" s="245"/>
      <c r="D176" s="76"/>
      <c r="E176" s="76"/>
      <c r="F176" s="253"/>
    </row>
    <row r="177" s="236" customFormat="1" spans="1:6">
      <c r="A177" s="252"/>
      <c r="B177" s="244"/>
      <c r="C177" s="245"/>
      <c r="D177" s="76"/>
      <c r="E177" s="76"/>
      <c r="F177" s="253"/>
    </row>
    <row r="178" s="236" customFormat="1" spans="1:6">
      <c r="A178" s="252"/>
      <c r="B178" s="244"/>
      <c r="C178" s="245"/>
      <c r="D178" s="76"/>
      <c r="E178" s="76"/>
      <c r="F178" s="253"/>
    </row>
    <row r="179" s="236" customFormat="1" spans="1:6">
      <c r="A179" s="252"/>
      <c r="B179" s="244"/>
      <c r="C179" s="245"/>
      <c r="D179" s="76"/>
      <c r="E179" s="76"/>
      <c r="F179" s="253"/>
    </row>
    <row r="180" s="236" customFormat="1" spans="1:6">
      <c r="A180" s="252"/>
      <c r="B180" s="244"/>
      <c r="C180" s="245"/>
      <c r="D180" s="76"/>
      <c r="E180" s="76"/>
      <c r="F180" s="253"/>
    </row>
    <row r="181" s="236" customFormat="1" spans="1:6">
      <c r="A181" s="252"/>
      <c r="B181" s="244"/>
      <c r="C181" s="245"/>
      <c r="D181" s="76"/>
      <c r="E181" s="76"/>
      <c r="F181" s="253"/>
    </row>
    <row r="182" s="236" customFormat="1" spans="1:6">
      <c r="A182" s="252"/>
      <c r="B182" s="244"/>
      <c r="C182" s="245"/>
      <c r="D182" s="76"/>
      <c r="E182" s="76"/>
      <c r="F182" s="253"/>
    </row>
    <row r="183" s="236" customFormat="1" spans="1:6">
      <c r="A183" s="252"/>
      <c r="B183" s="244"/>
      <c r="C183" s="245"/>
      <c r="D183" s="76"/>
      <c r="E183" s="76"/>
      <c r="F183" s="253"/>
    </row>
    <row r="184" s="236" customFormat="1" spans="1:6">
      <c r="A184" s="252"/>
      <c r="B184" s="244"/>
      <c r="C184" s="245"/>
      <c r="D184" s="76"/>
      <c r="E184" s="76"/>
      <c r="F184" s="253"/>
    </row>
    <row r="185" s="236" customFormat="1" spans="1:6">
      <c r="A185" s="252"/>
      <c r="B185" s="244"/>
      <c r="C185" s="245"/>
      <c r="D185" s="76"/>
      <c r="E185" s="76"/>
      <c r="F185" s="253"/>
    </row>
    <row r="186" s="236" customFormat="1" spans="1:6">
      <c r="A186" s="252"/>
      <c r="B186" s="244"/>
      <c r="C186" s="245"/>
      <c r="D186" s="76"/>
      <c r="E186" s="76"/>
      <c r="F186" s="253"/>
    </row>
    <row r="187" s="236" customFormat="1" spans="1:6">
      <c r="A187" s="252"/>
      <c r="B187" s="244"/>
      <c r="C187" s="245"/>
      <c r="D187" s="76"/>
      <c r="E187" s="76"/>
      <c r="F187" s="253"/>
    </row>
    <row r="188" s="236" customFormat="1" spans="1:6">
      <c r="A188" s="252"/>
      <c r="B188" s="244"/>
      <c r="C188" s="245"/>
      <c r="D188" s="76"/>
      <c r="E188" s="76"/>
      <c r="F188" s="253"/>
    </row>
    <row r="189" s="236" customFormat="1" spans="1:6">
      <c r="A189" s="252"/>
      <c r="B189" s="244"/>
      <c r="C189" s="245"/>
      <c r="D189" s="76"/>
      <c r="E189" s="76"/>
      <c r="F189" s="253"/>
    </row>
    <row r="190" s="236" customFormat="1" spans="1:6">
      <c r="A190" s="252"/>
      <c r="B190" s="244"/>
      <c r="C190" s="245"/>
      <c r="D190" s="76"/>
      <c r="E190" s="76"/>
      <c r="F190" s="253"/>
    </row>
    <row r="191" s="236" customFormat="1" spans="1:6">
      <c r="A191" s="252"/>
      <c r="B191" s="244"/>
      <c r="C191" s="245"/>
      <c r="D191" s="76"/>
      <c r="E191" s="76"/>
      <c r="F191" s="253"/>
    </row>
    <row r="192" s="236" customFormat="1" spans="1:6">
      <c r="A192" s="252"/>
      <c r="B192" s="244"/>
      <c r="C192" s="245"/>
      <c r="D192" s="76"/>
      <c r="E192" s="76"/>
      <c r="F192" s="253"/>
    </row>
    <row r="193" s="236" customFormat="1" spans="1:6">
      <c r="A193" s="252"/>
      <c r="B193" s="244"/>
      <c r="C193" s="245"/>
      <c r="D193" s="76"/>
      <c r="E193" s="76"/>
      <c r="F193" s="253"/>
    </row>
    <row r="194" s="236" customFormat="1" spans="1:6">
      <c r="A194" s="252"/>
      <c r="B194" s="244"/>
      <c r="C194" s="245"/>
      <c r="D194" s="76"/>
      <c r="E194" s="76"/>
      <c r="F194" s="253"/>
    </row>
    <row r="195" s="236" customFormat="1" spans="1:6">
      <c r="A195" s="252"/>
      <c r="B195" s="244"/>
      <c r="C195" s="245"/>
      <c r="D195" s="76"/>
      <c r="E195" s="76"/>
      <c r="F195" s="253"/>
    </row>
    <row r="196" s="236" customFormat="1" spans="1:6">
      <c r="A196" s="252"/>
      <c r="B196" s="244"/>
      <c r="C196" s="245"/>
      <c r="D196" s="76"/>
      <c r="E196" s="76"/>
      <c r="F196" s="253"/>
    </row>
    <row r="197" s="236" customFormat="1" spans="1:6">
      <c r="A197" s="252"/>
      <c r="B197" s="244"/>
      <c r="C197" s="245"/>
      <c r="D197" s="76"/>
      <c r="E197" s="76"/>
      <c r="F197" s="253"/>
    </row>
    <row r="198" s="236" customFormat="1" spans="1:6">
      <c r="A198" s="252"/>
      <c r="B198" s="244"/>
      <c r="C198" s="245"/>
      <c r="D198" s="76"/>
      <c r="E198" s="76"/>
      <c r="F198" s="253"/>
    </row>
    <row r="199" s="236" customFormat="1" spans="1:6">
      <c r="A199" s="252"/>
      <c r="B199" s="244"/>
      <c r="C199" s="245"/>
      <c r="D199" s="76"/>
      <c r="E199" s="76"/>
      <c r="F199" s="253"/>
    </row>
    <row r="200" s="236" customFormat="1" spans="1:6">
      <c r="A200" s="252"/>
      <c r="B200" s="244"/>
      <c r="C200" s="245"/>
      <c r="D200" s="76"/>
      <c r="E200" s="76"/>
      <c r="F200" s="253"/>
    </row>
    <row r="201" s="236" customFormat="1" spans="1:6">
      <c r="A201" s="252"/>
      <c r="B201" s="244"/>
      <c r="C201" s="245"/>
      <c r="D201" s="76"/>
      <c r="E201" s="76"/>
      <c r="F201" s="253"/>
    </row>
    <row r="202" s="236" customFormat="1" spans="1:6">
      <c r="A202" s="252"/>
      <c r="B202" s="244"/>
      <c r="C202" s="245"/>
      <c r="D202" s="76"/>
      <c r="E202" s="76"/>
      <c r="F202" s="253"/>
    </row>
    <row r="203" s="236" customFormat="1" spans="1:6">
      <c r="A203" s="252"/>
      <c r="B203" s="244"/>
      <c r="C203" s="245"/>
      <c r="D203" s="76"/>
      <c r="E203" s="76"/>
      <c r="F203" s="253"/>
    </row>
    <row r="204" s="236" customFormat="1" spans="1:6">
      <c r="A204" s="252"/>
      <c r="B204" s="244"/>
      <c r="C204" s="245"/>
      <c r="D204" s="76"/>
      <c r="E204" s="76"/>
      <c r="F204" s="253"/>
    </row>
    <row r="205" s="236" customFormat="1" spans="1:6">
      <c r="A205" s="252"/>
      <c r="B205" s="244"/>
      <c r="C205" s="245"/>
      <c r="D205" s="76"/>
      <c r="E205" s="76"/>
      <c r="F205" s="253"/>
    </row>
    <row r="206" s="236" customFormat="1" spans="1:6">
      <c r="A206" s="252"/>
      <c r="B206" s="244"/>
      <c r="C206" s="245"/>
      <c r="D206" s="76"/>
      <c r="E206" s="76"/>
      <c r="F206" s="253"/>
    </row>
    <row r="207" s="236" customFormat="1" spans="1:6">
      <c r="A207" s="252"/>
      <c r="B207" s="244"/>
      <c r="C207" s="245"/>
      <c r="D207" s="76"/>
      <c r="E207" s="76"/>
      <c r="F207" s="253"/>
    </row>
    <row r="208" s="236" customFormat="1" spans="1:6">
      <c r="A208" s="252"/>
      <c r="B208" s="244"/>
      <c r="C208" s="245"/>
      <c r="D208" s="76"/>
      <c r="E208" s="76"/>
      <c r="F208" s="253"/>
    </row>
    <row r="209" s="236" customFormat="1" spans="1:6">
      <c r="A209" s="252"/>
      <c r="B209" s="244"/>
      <c r="C209" s="245"/>
      <c r="D209" s="76"/>
      <c r="E209" s="76"/>
      <c r="F209" s="253"/>
    </row>
    <row r="210" s="236" customFormat="1" spans="1:6">
      <c r="A210" s="252"/>
      <c r="B210" s="244"/>
      <c r="C210" s="245"/>
      <c r="D210" s="76"/>
      <c r="E210" s="76"/>
      <c r="F210" s="253"/>
    </row>
    <row r="211" s="236" customFormat="1" spans="1:6">
      <c r="A211" s="252"/>
      <c r="B211" s="244"/>
      <c r="C211" s="245"/>
      <c r="D211" s="76"/>
      <c r="E211" s="76"/>
      <c r="F211" s="253"/>
    </row>
    <row r="212" s="236" customFormat="1" spans="1:6">
      <c r="A212" s="252"/>
      <c r="B212" s="244"/>
      <c r="C212" s="245"/>
      <c r="D212" s="76"/>
      <c r="E212" s="76"/>
      <c r="F212" s="253"/>
    </row>
    <row r="213" s="236" customFormat="1" spans="1:6">
      <c r="A213" s="252"/>
      <c r="B213" s="244"/>
      <c r="C213" s="245"/>
      <c r="D213" s="76"/>
      <c r="E213" s="76"/>
      <c r="F213" s="253"/>
    </row>
    <row r="214" s="236" customFormat="1" spans="1:6">
      <c r="A214" s="252"/>
      <c r="B214" s="244"/>
      <c r="C214" s="245"/>
      <c r="D214" s="76"/>
      <c r="E214" s="76"/>
      <c r="F214" s="253"/>
    </row>
    <row r="215" s="236" customFormat="1" spans="1:6">
      <c r="A215" s="252"/>
      <c r="B215" s="244"/>
      <c r="C215" s="245"/>
      <c r="D215" s="76"/>
      <c r="E215" s="76"/>
      <c r="F215" s="253"/>
    </row>
    <row r="216" s="236" customFormat="1" spans="1:6">
      <c r="A216" s="252"/>
      <c r="B216" s="244"/>
      <c r="C216" s="245"/>
      <c r="D216" s="76"/>
      <c r="E216" s="76"/>
      <c r="F216" s="253"/>
    </row>
    <row r="217" s="236" customFormat="1" spans="1:6">
      <c r="A217" s="252"/>
      <c r="B217" s="244"/>
      <c r="C217" s="245"/>
      <c r="D217" s="76"/>
      <c r="E217" s="76"/>
      <c r="F217" s="253"/>
    </row>
    <row r="218" s="236" customFormat="1" spans="1:6">
      <c r="A218" s="252"/>
      <c r="B218" s="244"/>
      <c r="C218" s="245"/>
      <c r="D218" s="76"/>
      <c r="E218" s="76"/>
      <c r="F218" s="253"/>
    </row>
    <row r="219" s="236" customFormat="1" spans="1:6">
      <c r="A219" s="252"/>
      <c r="B219" s="244"/>
      <c r="C219" s="245"/>
      <c r="D219" s="76"/>
      <c r="E219" s="76"/>
      <c r="F219" s="253"/>
    </row>
    <row r="220" s="236" customFormat="1" spans="1:6">
      <c r="A220" s="252"/>
      <c r="B220" s="244"/>
      <c r="C220" s="245"/>
      <c r="D220" s="76"/>
      <c r="E220" s="76"/>
      <c r="F220" s="253"/>
    </row>
    <row r="221" s="236" customFormat="1" spans="1:6">
      <c r="A221" s="252"/>
      <c r="B221" s="244"/>
      <c r="C221" s="245"/>
      <c r="D221" s="76"/>
      <c r="E221" s="76"/>
      <c r="F221" s="253"/>
    </row>
    <row r="222" s="236" customFormat="1" spans="1:6">
      <c r="A222" s="252"/>
      <c r="B222" s="244"/>
      <c r="C222" s="245"/>
      <c r="D222" s="76"/>
      <c r="E222" s="76"/>
      <c r="F222" s="253"/>
    </row>
    <row r="223" s="236" customFormat="1" spans="1:6">
      <c r="A223" s="252"/>
      <c r="B223" s="244"/>
      <c r="C223" s="245"/>
      <c r="D223" s="76"/>
      <c r="E223" s="76"/>
      <c r="F223" s="253"/>
    </row>
    <row r="224" s="236" customFormat="1" spans="1:6">
      <c r="A224" s="252"/>
      <c r="B224" s="244"/>
      <c r="C224" s="245"/>
      <c r="D224" s="76"/>
      <c r="E224" s="76"/>
      <c r="F224" s="253"/>
    </row>
    <row r="225" s="236" customFormat="1" spans="1:6">
      <c r="A225" s="252"/>
      <c r="B225" s="244"/>
      <c r="C225" s="245"/>
      <c r="D225" s="76"/>
      <c r="E225" s="76"/>
      <c r="F225" s="253"/>
    </row>
    <row r="226" s="236" customFormat="1" spans="1:6">
      <c r="A226" s="252"/>
      <c r="B226" s="244"/>
      <c r="C226" s="245"/>
      <c r="D226" s="76"/>
      <c r="E226" s="76"/>
      <c r="F226" s="253"/>
    </row>
    <row r="227" s="236" customFormat="1" spans="1:6">
      <c r="A227" s="252"/>
      <c r="B227" s="244"/>
      <c r="C227" s="245"/>
      <c r="D227" s="76"/>
      <c r="E227" s="76"/>
      <c r="F227" s="253"/>
    </row>
    <row r="228" s="236" customFormat="1" spans="1:6">
      <c r="A228" s="252"/>
      <c r="B228" s="244"/>
      <c r="C228" s="245"/>
      <c r="D228" s="76"/>
      <c r="E228" s="76"/>
      <c r="F228" s="253"/>
    </row>
    <row r="229" s="236" customFormat="1" spans="1:6">
      <c r="A229" s="252"/>
      <c r="B229" s="244"/>
      <c r="C229" s="245"/>
      <c r="D229" s="76"/>
      <c r="E229" s="76"/>
      <c r="F229" s="253"/>
    </row>
    <row r="230" s="236" customFormat="1" spans="1:6">
      <c r="A230" s="252"/>
      <c r="B230" s="244"/>
      <c r="C230" s="245"/>
      <c r="D230" s="76"/>
      <c r="E230" s="76"/>
      <c r="F230" s="253"/>
    </row>
    <row r="231" s="236" customFormat="1" spans="1:6">
      <c r="A231" s="252"/>
      <c r="B231" s="244"/>
      <c r="C231" s="245"/>
      <c r="D231" s="76"/>
      <c r="E231" s="76"/>
      <c r="F231" s="253"/>
    </row>
    <row r="232" s="236" customFormat="1" spans="1:6">
      <c r="A232" s="252"/>
      <c r="B232" s="244"/>
      <c r="C232" s="245"/>
      <c r="D232" s="76"/>
      <c r="E232" s="76"/>
      <c r="F232" s="253"/>
    </row>
    <row r="233" s="236" customFormat="1" spans="1:6">
      <c r="A233" s="252"/>
      <c r="B233" s="244"/>
      <c r="C233" s="245"/>
      <c r="D233" s="76"/>
      <c r="E233" s="76"/>
      <c r="F233" s="253"/>
    </row>
    <row r="234" s="236" customFormat="1" spans="1:6">
      <c r="A234" s="252"/>
      <c r="B234" s="244"/>
      <c r="C234" s="245"/>
      <c r="D234" s="76"/>
      <c r="E234" s="76"/>
      <c r="F234" s="253"/>
    </row>
    <row r="235" s="236" customFormat="1" spans="1:6">
      <c r="A235" s="252"/>
      <c r="B235" s="244"/>
      <c r="C235" s="245"/>
      <c r="D235" s="76"/>
      <c r="E235" s="76"/>
      <c r="F235" s="253"/>
    </row>
    <row r="236" s="236" customFormat="1" spans="1:6">
      <c r="A236" s="252"/>
      <c r="B236" s="244"/>
      <c r="C236" s="245"/>
      <c r="D236" s="76"/>
      <c r="E236" s="76"/>
      <c r="F236" s="253"/>
    </row>
    <row r="237" s="236" customFormat="1" spans="1:6">
      <c r="A237" s="252"/>
      <c r="B237" s="244"/>
      <c r="C237" s="245"/>
      <c r="D237" s="76"/>
      <c r="E237" s="76"/>
      <c r="F237" s="253"/>
    </row>
    <row r="238" s="236" customFormat="1" spans="1:6">
      <c r="A238" s="252"/>
      <c r="B238" s="244"/>
      <c r="C238" s="245"/>
      <c r="D238" s="76"/>
      <c r="E238" s="76"/>
      <c r="F238" s="253"/>
    </row>
    <row r="239" s="236" customFormat="1" spans="1:6">
      <c r="A239" s="252"/>
      <c r="B239" s="254"/>
      <c r="C239" s="245"/>
      <c r="D239" s="76"/>
      <c r="E239" s="76"/>
      <c r="F239" s="253"/>
    </row>
    <row r="240" s="236" customFormat="1" spans="1:6">
      <c r="A240" s="252"/>
      <c r="B240" s="254"/>
      <c r="C240" s="245"/>
      <c r="D240" s="76"/>
      <c r="E240" s="76"/>
      <c r="F240" s="253"/>
    </row>
    <row r="241" s="236" customFormat="1" spans="1:6">
      <c r="A241" s="252"/>
      <c r="B241" s="254"/>
      <c r="C241" s="245"/>
      <c r="D241" s="76"/>
      <c r="E241" s="76"/>
      <c r="F241" s="253"/>
    </row>
    <row r="242" s="236" customFormat="1" spans="1:6">
      <c r="A242" s="252"/>
      <c r="B242" s="254"/>
      <c r="C242" s="245"/>
      <c r="D242" s="76"/>
      <c r="E242" s="76"/>
      <c r="F242" s="253"/>
    </row>
    <row r="243" s="236" customFormat="1" spans="1:6">
      <c r="A243" s="252"/>
      <c r="B243" s="254"/>
      <c r="C243" s="245"/>
      <c r="D243" s="76"/>
      <c r="E243" s="76"/>
      <c r="F243" s="253"/>
    </row>
    <row r="244" s="236" customFormat="1" spans="1:6">
      <c r="A244" s="252"/>
      <c r="B244" s="244"/>
      <c r="C244" s="245"/>
      <c r="D244" s="76"/>
      <c r="E244" s="76"/>
      <c r="F244" s="253"/>
    </row>
    <row r="245" s="236" customFormat="1" spans="1:6">
      <c r="A245" s="252"/>
      <c r="B245" s="244"/>
      <c r="C245" s="245"/>
      <c r="D245" s="76"/>
      <c r="E245" s="76"/>
      <c r="F245" s="253"/>
    </row>
    <row r="246" s="236" customFormat="1" spans="1:6">
      <c r="A246" s="252"/>
      <c r="B246" s="244"/>
      <c r="C246" s="245"/>
      <c r="D246" s="76"/>
      <c r="E246" s="76"/>
      <c r="F246" s="253"/>
    </row>
    <row r="247" s="236" customFormat="1" spans="1:6">
      <c r="A247" s="252"/>
      <c r="B247" s="244"/>
      <c r="C247" s="245"/>
      <c r="D247" s="76"/>
      <c r="E247" s="76"/>
      <c r="F247" s="253"/>
    </row>
    <row r="248" s="236" customFormat="1" spans="1:6">
      <c r="A248" s="252"/>
      <c r="B248" s="244"/>
      <c r="C248" s="245"/>
      <c r="D248" s="76"/>
      <c r="E248" s="76"/>
      <c r="F248" s="253"/>
    </row>
    <row r="249" s="236" customFormat="1" spans="1:6">
      <c r="A249" s="252"/>
      <c r="B249" s="244"/>
      <c r="C249" s="245"/>
      <c r="D249" s="76"/>
      <c r="E249" s="76"/>
      <c r="F249" s="253"/>
    </row>
    <row r="250" s="236" customFormat="1" spans="1:6">
      <c r="A250" s="252"/>
      <c r="B250" s="244"/>
      <c r="C250" s="245"/>
      <c r="D250" s="76"/>
      <c r="E250" s="76"/>
      <c r="F250" s="253"/>
    </row>
    <row r="251" s="236" customFormat="1" spans="1:6">
      <c r="A251" s="252"/>
      <c r="B251" s="244"/>
      <c r="C251" s="245"/>
      <c r="D251" s="76"/>
      <c r="E251" s="76"/>
      <c r="F251" s="253"/>
    </row>
    <row r="252" s="236" customFormat="1" spans="1:6">
      <c r="A252" s="252"/>
      <c r="B252" s="244"/>
      <c r="C252" s="245"/>
      <c r="D252" s="76"/>
      <c r="E252" s="76"/>
      <c r="F252" s="253"/>
    </row>
    <row r="253" s="236" customFormat="1" spans="1:6">
      <c r="A253" s="252"/>
      <c r="B253" s="244"/>
      <c r="C253" s="245"/>
      <c r="D253" s="76"/>
      <c r="E253" s="76"/>
      <c r="F253" s="253"/>
    </row>
    <row r="254" s="236" customFormat="1" spans="1:6">
      <c r="A254" s="252"/>
      <c r="B254" s="244"/>
      <c r="C254" s="245"/>
      <c r="D254" s="76"/>
      <c r="E254" s="76"/>
      <c r="F254" s="253"/>
    </row>
    <row r="255" s="236" customFormat="1" spans="1:6">
      <c r="A255" s="252"/>
      <c r="B255" s="244"/>
      <c r="C255" s="245"/>
      <c r="D255" s="76"/>
      <c r="E255" s="76"/>
      <c r="F255" s="253"/>
    </row>
    <row r="256" s="236" customFormat="1" spans="1:6">
      <c r="A256" s="252"/>
      <c r="B256" s="244"/>
      <c r="C256" s="245"/>
      <c r="D256" s="76"/>
      <c r="E256" s="76"/>
      <c r="F256" s="253"/>
    </row>
    <row r="257" s="236" customFormat="1" spans="1:6">
      <c r="A257" s="252"/>
      <c r="B257" s="244"/>
      <c r="C257" s="245"/>
      <c r="D257" s="76"/>
      <c r="E257" s="76"/>
      <c r="F257" s="253"/>
    </row>
    <row r="258" s="236" customFormat="1" spans="1:6">
      <c r="A258" s="252"/>
      <c r="B258" s="244"/>
      <c r="C258" s="245"/>
      <c r="D258" s="76"/>
      <c r="E258" s="76"/>
      <c r="F258" s="255"/>
    </row>
    <row r="259" s="236" customFormat="1" spans="1:6">
      <c r="A259" s="252"/>
      <c r="B259" s="244"/>
      <c r="C259" s="245"/>
      <c r="D259" s="76"/>
      <c r="E259" s="76"/>
      <c r="F259" s="255"/>
    </row>
    <row r="260" s="236" customFormat="1" spans="1:6">
      <c r="A260" s="252"/>
      <c r="B260" s="244"/>
      <c r="C260" s="245"/>
      <c r="D260" s="76"/>
      <c r="E260" s="76"/>
      <c r="F260" s="255"/>
    </row>
    <row r="261" s="236" customFormat="1" spans="1:6">
      <c r="A261" s="252"/>
      <c r="B261" s="244"/>
      <c r="C261" s="245"/>
      <c r="D261" s="76"/>
      <c r="E261" s="76"/>
      <c r="F261" s="255"/>
    </row>
    <row r="262" s="236" customFormat="1" spans="1:6">
      <c r="A262" s="252"/>
      <c r="B262" s="244"/>
      <c r="C262" s="245"/>
      <c r="D262" s="76"/>
      <c r="E262" s="76"/>
      <c r="F262" s="255"/>
    </row>
    <row r="263" s="236" customFormat="1" spans="1:6">
      <c r="A263" s="252"/>
      <c r="B263" s="244"/>
      <c r="C263" s="245"/>
      <c r="D263" s="76"/>
      <c r="E263" s="76"/>
      <c r="F263" s="255"/>
    </row>
    <row r="264" s="236" customFormat="1" spans="1:6">
      <c r="A264" s="252"/>
      <c r="B264" s="244"/>
      <c r="C264" s="245"/>
      <c r="D264" s="76"/>
      <c r="E264" s="76"/>
      <c r="F264" s="255"/>
    </row>
    <row r="265" s="236" customFormat="1" spans="1:6">
      <c r="A265" s="252"/>
      <c r="B265" s="244"/>
      <c r="C265" s="245"/>
      <c r="D265" s="76"/>
      <c r="E265" s="76"/>
      <c r="F265" s="255"/>
    </row>
    <row r="266" s="236" customFormat="1" spans="1:6">
      <c r="A266" s="252"/>
      <c r="B266" s="244"/>
      <c r="C266" s="245"/>
      <c r="D266" s="76"/>
      <c r="E266" s="76"/>
      <c r="F266" s="255"/>
    </row>
    <row r="267" s="236" customFormat="1" spans="1:6">
      <c r="A267" s="252"/>
      <c r="B267" s="244"/>
      <c r="C267" s="245"/>
      <c r="D267" s="76"/>
      <c r="E267" s="76"/>
      <c r="F267" s="255"/>
    </row>
    <row r="268" s="236" customFormat="1" spans="1:6">
      <c r="A268" s="252"/>
      <c r="B268" s="244"/>
      <c r="C268" s="245"/>
      <c r="D268" s="76"/>
      <c r="E268" s="76"/>
      <c r="F268" s="255"/>
    </row>
    <row r="269" s="236" customFormat="1" spans="1:6">
      <c r="A269" s="252"/>
      <c r="B269" s="244"/>
      <c r="C269" s="245"/>
      <c r="D269" s="76"/>
      <c r="E269" s="76"/>
      <c r="F269" s="255"/>
    </row>
    <row r="270" s="236" customFormat="1" spans="1:6">
      <c r="A270" s="252"/>
      <c r="B270" s="244"/>
      <c r="C270" s="245"/>
      <c r="D270" s="76"/>
      <c r="E270" s="76"/>
      <c r="F270" s="255"/>
    </row>
    <row r="271" s="236" customFormat="1" spans="1:6">
      <c r="A271" s="252"/>
      <c r="B271" s="244"/>
      <c r="C271" s="245"/>
      <c r="D271" s="76"/>
      <c r="E271" s="76"/>
      <c r="F271" s="255"/>
    </row>
    <row r="272" s="236" customFormat="1" spans="1:6">
      <c r="A272" s="252"/>
      <c r="B272" s="244"/>
      <c r="C272" s="245"/>
      <c r="D272" s="76"/>
      <c r="E272" s="76"/>
      <c r="F272" s="255"/>
    </row>
    <row r="273" s="236" customFormat="1" spans="1:6">
      <c r="A273" s="252"/>
      <c r="B273" s="244"/>
      <c r="C273" s="245"/>
      <c r="D273" s="76"/>
      <c r="E273" s="76"/>
      <c r="F273" s="255"/>
    </row>
    <row r="274" s="236" customFormat="1" spans="1:6">
      <c r="A274" s="252"/>
      <c r="B274" s="244"/>
      <c r="C274" s="245"/>
      <c r="D274" s="76"/>
      <c r="E274" s="76"/>
      <c r="F274" s="255"/>
    </row>
    <row r="275" s="236" customFormat="1" spans="1:6">
      <c r="A275" s="252"/>
      <c r="B275" s="244"/>
      <c r="C275" s="245"/>
      <c r="D275" s="76"/>
      <c r="E275" s="76"/>
      <c r="F275" s="255"/>
    </row>
    <row r="276" s="236" customFormat="1" spans="1:6">
      <c r="A276" s="252"/>
      <c r="B276" s="244"/>
      <c r="C276" s="245"/>
      <c r="D276" s="76"/>
      <c r="E276" s="76"/>
      <c r="F276" s="253"/>
    </row>
    <row r="277" s="236" customFormat="1" spans="1:6">
      <c r="A277" s="252"/>
      <c r="B277" s="244"/>
      <c r="C277" s="245"/>
      <c r="D277" s="76"/>
      <c r="E277" s="76"/>
      <c r="F277" s="253"/>
    </row>
    <row r="278" s="236" customFormat="1" spans="1:6">
      <c r="A278" s="252"/>
      <c r="B278" s="244"/>
      <c r="C278" s="245"/>
      <c r="D278" s="76"/>
      <c r="E278" s="76"/>
      <c r="F278" s="253"/>
    </row>
    <row r="279" s="236" customFormat="1" spans="1:6">
      <c r="A279" s="252"/>
      <c r="B279" s="244"/>
      <c r="C279" s="245"/>
      <c r="D279" s="76"/>
      <c r="E279" s="76"/>
      <c r="F279" s="253"/>
    </row>
    <row r="280" s="236" customFormat="1" spans="1:6">
      <c r="A280" s="252"/>
      <c r="B280" s="244"/>
      <c r="C280" s="245"/>
      <c r="D280" s="76"/>
      <c r="E280" s="76"/>
      <c r="F280" s="253"/>
    </row>
    <row r="281" s="236" customFormat="1" spans="1:6">
      <c r="A281" s="252"/>
      <c r="B281" s="244"/>
      <c r="C281" s="245"/>
      <c r="D281" s="76"/>
      <c r="E281" s="76"/>
      <c r="F281" s="253"/>
    </row>
    <row r="282" s="236" customFormat="1" spans="1:6">
      <c r="A282" s="252"/>
      <c r="B282" s="244"/>
      <c r="C282" s="245"/>
      <c r="D282" s="76"/>
      <c r="E282" s="76"/>
      <c r="F282" s="253"/>
    </row>
    <row r="283" s="236" customFormat="1" spans="1:6">
      <c r="A283" s="252"/>
      <c r="B283" s="244"/>
      <c r="C283" s="245"/>
      <c r="D283" s="76"/>
      <c r="E283" s="76"/>
      <c r="F283" s="253"/>
    </row>
    <row r="284" s="236" customFormat="1" spans="1:6">
      <c r="A284" s="252"/>
      <c r="B284" s="244"/>
      <c r="C284" s="245"/>
      <c r="D284" s="76"/>
      <c r="E284" s="76"/>
      <c r="F284" s="253"/>
    </row>
    <row r="285" s="236" customFormat="1" spans="1:6">
      <c r="A285" s="252"/>
      <c r="B285" s="244"/>
      <c r="C285" s="245"/>
      <c r="D285" s="76"/>
      <c r="E285" s="76"/>
      <c r="F285" s="253"/>
    </row>
    <row r="286" s="236" customFormat="1" spans="1:6">
      <c r="A286" s="252"/>
      <c r="B286" s="244"/>
      <c r="C286" s="245"/>
      <c r="D286" s="76"/>
      <c r="E286" s="76"/>
      <c r="F286" s="253"/>
    </row>
    <row r="287" s="236" customFormat="1" spans="1:6">
      <c r="A287" s="252"/>
      <c r="B287" s="244"/>
      <c r="C287" s="245"/>
      <c r="D287" s="76"/>
      <c r="E287" s="76"/>
      <c r="F287" s="253"/>
    </row>
    <row r="288" s="236" customFormat="1" spans="1:6">
      <c r="A288" s="252"/>
      <c r="B288" s="244"/>
      <c r="C288" s="245"/>
      <c r="D288" s="76"/>
      <c r="E288" s="76"/>
      <c r="F288" s="253"/>
    </row>
    <row r="289" s="236" customFormat="1" spans="1:6">
      <c r="A289" s="252"/>
      <c r="B289" s="244"/>
      <c r="C289" s="245"/>
      <c r="D289" s="76"/>
      <c r="E289" s="76"/>
      <c r="F289" s="253"/>
    </row>
    <row r="290" s="236" customFormat="1" spans="1:6">
      <c r="A290" s="252"/>
      <c r="B290" s="244"/>
      <c r="C290" s="245"/>
      <c r="D290" s="76"/>
      <c r="E290" s="76"/>
      <c r="F290" s="253"/>
    </row>
    <row r="291" s="236" customFormat="1" spans="1:6">
      <c r="A291" s="252"/>
      <c r="B291" s="244"/>
      <c r="C291" s="245"/>
      <c r="D291" s="76"/>
      <c r="E291" s="76"/>
      <c r="F291" s="253"/>
    </row>
    <row r="292" s="236" customFormat="1" spans="1:6">
      <c r="A292" s="252"/>
      <c r="B292" s="244"/>
      <c r="C292" s="245"/>
      <c r="D292" s="76"/>
      <c r="E292" s="76"/>
      <c r="F292" s="253"/>
    </row>
    <row r="293" s="236" customFormat="1" spans="1:6">
      <c r="A293" s="252"/>
      <c r="B293" s="244"/>
      <c r="C293" s="245"/>
      <c r="D293" s="76"/>
      <c r="E293" s="76"/>
      <c r="F293" s="253"/>
    </row>
    <row r="294" s="236" customFormat="1" spans="1:6">
      <c r="A294" s="252"/>
      <c r="B294" s="244"/>
      <c r="C294" s="245"/>
      <c r="D294" s="76"/>
      <c r="E294" s="76"/>
      <c r="F294" s="253"/>
    </row>
    <row r="295" s="236" customFormat="1" spans="1:6">
      <c r="A295" s="252"/>
      <c r="B295" s="244"/>
      <c r="C295" s="245"/>
      <c r="D295" s="76"/>
      <c r="E295" s="76"/>
      <c r="F295" s="253"/>
    </row>
    <row r="296" s="236" customFormat="1" spans="1:6">
      <c r="A296" s="252"/>
      <c r="B296" s="244"/>
      <c r="C296" s="245"/>
      <c r="D296" s="76"/>
      <c r="E296" s="76"/>
      <c r="F296" s="253"/>
    </row>
    <row r="297" s="236" customFormat="1" spans="1:6">
      <c r="A297" s="252"/>
      <c r="B297" s="244"/>
      <c r="C297" s="245"/>
      <c r="D297" s="76"/>
      <c r="E297" s="76"/>
      <c r="F297" s="253"/>
    </row>
    <row r="298" s="236" customFormat="1" spans="1:6">
      <c r="A298" s="252"/>
      <c r="B298" s="244"/>
      <c r="C298" s="245"/>
      <c r="D298" s="76"/>
      <c r="E298" s="76"/>
      <c r="F298" s="253"/>
    </row>
    <row r="299" s="236" customFormat="1" spans="1:6">
      <c r="A299" s="252"/>
      <c r="B299" s="244"/>
      <c r="C299" s="245"/>
      <c r="D299" s="76"/>
      <c r="E299" s="76"/>
      <c r="F299" s="253"/>
    </row>
    <row r="300" s="236" customFormat="1" spans="1:6">
      <c r="A300" s="252"/>
      <c r="B300" s="244"/>
      <c r="C300" s="245"/>
      <c r="D300" s="76"/>
      <c r="E300" s="76"/>
      <c r="F300" s="253"/>
    </row>
    <row r="301" s="236" customFormat="1" spans="1:6">
      <c r="A301" s="252"/>
      <c r="B301" s="244"/>
      <c r="C301" s="245"/>
      <c r="D301" s="76"/>
      <c r="E301" s="76"/>
      <c r="F301" s="253"/>
    </row>
    <row r="302" s="236" customFormat="1" spans="1:6">
      <c r="A302" s="252"/>
      <c r="B302" s="244"/>
      <c r="C302" s="245"/>
      <c r="D302" s="76"/>
      <c r="E302" s="76"/>
      <c r="F302" s="253"/>
    </row>
    <row r="303" s="236" customFormat="1" spans="1:6">
      <c r="A303" s="252"/>
      <c r="B303" s="244"/>
      <c r="C303" s="245"/>
      <c r="D303" s="76"/>
      <c r="E303" s="76"/>
      <c r="F303" s="253"/>
    </row>
    <row r="304" s="236" customFormat="1" spans="1:6">
      <c r="A304" s="252"/>
      <c r="B304" s="244"/>
      <c r="C304" s="245"/>
      <c r="D304" s="76"/>
      <c r="E304" s="76"/>
      <c r="F304" s="253"/>
    </row>
    <row r="305" s="236" customFormat="1" spans="1:6">
      <c r="A305" s="252"/>
      <c r="B305" s="244"/>
      <c r="C305" s="245"/>
      <c r="D305" s="76"/>
      <c r="E305" s="76"/>
      <c r="F305" s="253"/>
    </row>
    <row r="306" s="236" customFormat="1" spans="1:6">
      <c r="A306" s="252"/>
      <c r="B306" s="244"/>
      <c r="C306" s="245"/>
      <c r="D306" s="76"/>
      <c r="E306" s="76"/>
      <c r="F306" s="253"/>
    </row>
    <row r="307" s="236" customFormat="1" spans="1:6">
      <c r="A307" s="252"/>
      <c r="B307" s="244"/>
      <c r="C307" s="245"/>
      <c r="D307" s="76"/>
      <c r="E307" s="76"/>
      <c r="F307" s="253"/>
    </row>
    <row r="308" s="236" customFormat="1" spans="1:6">
      <c r="A308" s="252"/>
      <c r="B308" s="244"/>
      <c r="C308" s="245"/>
      <c r="D308" s="76"/>
      <c r="E308" s="76"/>
      <c r="F308" s="253"/>
    </row>
    <row r="309" s="236" customFormat="1" spans="1:6">
      <c r="A309" s="252"/>
      <c r="B309" s="244"/>
      <c r="C309" s="245"/>
      <c r="D309" s="76"/>
      <c r="E309" s="76"/>
      <c r="F309" s="253"/>
    </row>
    <row r="310" s="236" customFormat="1" spans="1:6">
      <c r="A310" s="252"/>
      <c r="B310" s="244"/>
      <c r="C310" s="245"/>
      <c r="D310" s="76"/>
      <c r="E310" s="76"/>
      <c r="F310" s="253"/>
    </row>
    <row r="311" s="236" customFormat="1" spans="1:6">
      <c r="A311" s="252"/>
      <c r="B311" s="244"/>
      <c r="C311" s="245"/>
      <c r="D311" s="76"/>
      <c r="E311" s="76"/>
      <c r="F311" s="253"/>
    </row>
    <row r="312" s="236" customFormat="1" spans="1:6">
      <c r="A312" s="252"/>
      <c r="B312" s="244"/>
      <c r="C312" s="245"/>
      <c r="D312" s="76"/>
      <c r="E312" s="76"/>
      <c r="F312" s="253"/>
    </row>
    <row r="313" s="236" customFormat="1" spans="1:6">
      <c r="A313" s="252"/>
      <c r="B313" s="244"/>
      <c r="C313" s="245"/>
      <c r="D313" s="76"/>
      <c r="E313" s="76"/>
      <c r="F313" s="253"/>
    </row>
    <row r="314" s="236" customFormat="1" spans="1:6">
      <c r="A314" s="252"/>
      <c r="B314" s="244"/>
      <c r="C314" s="245"/>
      <c r="D314" s="76"/>
      <c r="E314" s="76"/>
      <c r="F314" s="253"/>
    </row>
    <row r="315" s="236" customFormat="1" spans="1:6">
      <c r="A315" s="252"/>
      <c r="B315" s="244"/>
      <c r="C315" s="245"/>
      <c r="D315" s="76"/>
      <c r="E315" s="76"/>
      <c r="F315" s="253"/>
    </row>
    <row r="316" s="236" customFormat="1" spans="1:6">
      <c r="A316" s="252"/>
      <c r="B316" s="244"/>
      <c r="C316" s="245"/>
      <c r="D316" s="76"/>
      <c r="E316" s="76"/>
      <c r="F316" s="253"/>
    </row>
    <row r="317" s="236" customFormat="1" spans="1:6">
      <c r="A317" s="252"/>
      <c r="B317" s="244"/>
      <c r="C317" s="245"/>
      <c r="D317" s="76"/>
      <c r="E317" s="76"/>
      <c r="F317" s="253"/>
    </row>
    <row r="318" s="236" customFormat="1" spans="1:6">
      <c r="A318" s="252"/>
      <c r="B318" s="244"/>
      <c r="C318" s="245"/>
      <c r="D318" s="76"/>
      <c r="E318" s="76"/>
      <c r="F318" s="253"/>
    </row>
    <row r="319" s="236" customFormat="1" spans="1:6">
      <c r="A319" s="252"/>
      <c r="B319" s="244"/>
      <c r="C319" s="245"/>
      <c r="D319" s="76"/>
      <c r="E319" s="76"/>
      <c r="F319" s="253"/>
    </row>
    <row r="320" s="236" customFormat="1" spans="1:6">
      <c r="A320" s="252"/>
      <c r="B320" s="244"/>
      <c r="C320" s="245"/>
      <c r="D320" s="76"/>
      <c r="E320" s="76"/>
      <c r="F320" s="253"/>
    </row>
    <row r="321" s="236" customFormat="1" spans="1:6">
      <c r="A321" s="252"/>
      <c r="B321" s="244"/>
      <c r="C321" s="245"/>
      <c r="D321" s="76"/>
      <c r="E321" s="76"/>
      <c r="F321" s="253"/>
    </row>
    <row r="322" s="236" customFormat="1" spans="1:6">
      <c r="A322" s="252"/>
      <c r="B322" s="244"/>
      <c r="C322" s="245"/>
      <c r="D322" s="76"/>
      <c r="E322" s="76"/>
      <c r="F322" s="253"/>
    </row>
    <row r="323" s="236" customFormat="1" spans="1:6">
      <c r="A323" s="252"/>
      <c r="B323" s="244"/>
      <c r="C323" s="245"/>
      <c r="D323" s="76"/>
      <c r="E323" s="76"/>
      <c r="F323" s="253"/>
    </row>
    <row r="324" s="236" customFormat="1" spans="1:6">
      <c r="A324" s="252"/>
      <c r="B324" s="244"/>
      <c r="C324" s="245"/>
      <c r="D324" s="76"/>
      <c r="E324" s="76"/>
      <c r="F324" s="253"/>
    </row>
    <row r="325" s="236" customFormat="1" spans="1:6">
      <c r="A325" s="252"/>
      <c r="B325" s="244"/>
      <c r="C325" s="245"/>
      <c r="D325" s="76"/>
      <c r="E325" s="76"/>
      <c r="F325" s="253"/>
    </row>
    <row r="326" s="236" customFormat="1" spans="1:6">
      <c r="A326" s="252"/>
      <c r="B326" s="244"/>
      <c r="C326" s="245"/>
      <c r="D326" s="76"/>
      <c r="E326" s="76"/>
      <c r="F326" s="253"/>
    </row>
    <row r="327" s="236" customFormat="1" spans="1:6">
      <c r="A327" s="252"/>
      <c r="B327" s="244"/>
      <c r="C327" s="245"/>
      <c r="D327" s="76"/>
      <c r="E327" s="76"/>
      <c r="F327" s="253"/>
    </row>
    <row r="328" s="236" customFormat="1" spans="1:6">
      <c r="A328" s="252"/>
      <c r="B328" s="244"/>
      <c r="C328" s="245"/>
      <c r="D328" s="76"/>
      <c r="E328" s="76"/>
      <c r="F328" s="253"/>
    </row>
    <row r="329" s="236" customFormat="1" spans="1:6">
      <c r="A329" s="252"/>
      <c r="B329" s="244"/>
      <c r="C329" s="245"/>
      <c r="D329" s="76"/>
      <c r="E329" s="76"/>
      <c r="F329" s="253"/>
    </row>
    <row r="330" s="236" customFormat="1" spans="1:6">
      <c r="A330" s="252"/>
      <c r="B330" s="244"/>
      <c r="C330" s="245"/>
      <c r="D330" s="76"/>
      <c r="E330" s="76"/>
      <c r="F330" s="253"/>
    </row>
    <row r="331" s="236" customFormat="1" spans="1:6">
      <c r="A331" s="252"/>
      <c r="B331" s="244"/>
      <c r="C331" s="245"/>
      <c r="D331" s="76"/>
      <c r="E331" s="76"/>
      <c r="F331" s="253"/>
    </row>
    <row r="332" s="236" customFormat="1" spans="1:6">
      <c r="A332" s="252"/>
      <c r="B332" s="244"/>
      <c r="C332" s="245"/>
      <c r="D332" s="76"/>
      <c r="E332" s="76"/>
      <c r="F332" s="253"/>
    </row>
    <row r="333" s="236" customFormat="1" spans="1:6">
      <c r="A333" s="252"/>
      <c r="B333" s="244"/>
      <c r="C333" s="245"/>
      <c r="D333" s="76"/>
      <c r="E333" s="76"/>
      <c r="F333" s="253"/>
    </row>
    <row r="334" s="236" customFormat="1" spans="1:6">
      <c r="A334" s="252"/>
      <c r="B334" s="244"/>
      <c r="C334" s="245"/>
      <c r="D334" s="76"/>
      <c r="E334" s="76"/>
      <c r="F334" s="253"/>
    </row>
    <row r="335" s="236" customFormat="1" spans="1:6">
      <c r="A335" s="252"/>
      <c r="B335" s="244"/>
      <c r="C335" s="245"/>
      <c r="D335" s="76"/>
      <c r="E335" s="76"/>
      <c r="F335" s="253"/>
    </row>
    <row r="336" s="236" customFormat="1" spans="1:6">
      <c r="A336" s="252"/>
      <c r="B336" s="244"/>
      <c r="C336" s="245"/>
      <c r="D336" s="76"/>
      <c r="E336" s="76"/>
      <c r="F336" s="253"/>
    </row>
    <row r="337" s="236" customFormat="1" spans="1:6">
      <c r="A337" s="252"/>
      <c r="B337" s="244"/>
      <c r="C337" s="245"/>
      <c r="D337" s="76"/>
      <c r="E337" s="76"/>
      <c r="F337" s="253"/>
    </row>
    <row r="338" s="236" customFormat="1" spans="1:6">
      <c r="A338" s="252"/>
      <c r="B338" s="244"/>
      <c r="C338" s="245"/>
      <c r="D338" s="76"/>
      <c r="E338" s="76"/>
      <c r="F338" s="253"/>
    </row>
    <row r="339" s="236" customFormat="1" spans="1:6">
      <c r="A339" s="252"/>
      <c r="B339" s="244"/>
      <c r="C339" s="245"/>
      <c r="D339" s="76"/>
      <c r="E339" s="76"/>
      <c r="F339" s="253"/>
    </row>
    <row r="340" s="236" customFormat="1" spans="1:6">
      <c r="A340" s="252"/>
      <c r="B340" s="244"/>
      <c r="C340" s="245"/>
      <c r="D340" s="76"/>
      <c r="E340" s="76"/>
      <c r="F340" s="253"/>
    </row>
    <row r="341" s="236" customFormat="1" spans="1:6">
      <c r="A341" s="252"/>
      <c r="B341" s="244"/>
      <c r="C341" s="245"/>
      <c r="D341" s="76"/>
      <c r="E341" s="76"/>
      <c r="F341" s="253"/>
    </row>
    <row r="342" s="236" customFormat="1" spans="1:6">
      <c r="A342" s="252"/>
      <c r="B342" s="244"/>
      <c r="C342" s="245"/>
      <c r="D342" s="76"/>
      <c r="E342" s="76"/>
      <c r="F342" s="253"/>
    </row>
    <row r="343" s="236" customFormat="1" spans="1:6">
      <c r="A343" s="252"/>
      <c r="B343" s="244"/>
      <c r="C343" s="245"/>
      <c r="D343" s="76"/>
      <c r="E343" s="76"/>
      <c r="F343" s="253"/>
    </row>
    <row r="344" s="236" customFormat="1" spans="1:6">
      <c r="A344" s="252"/>
      <c r="B344" s="244"/>
      <c r="C344" s="245"/>
      <c r="D344" s="76"/>
      <c r="E344" s="76"/>
      <c r="F344" s="253"/>
    </row>
    <row r="345" s="236" customFormat="1" spans="1:6">
      <c r="A345" s="252"/>
      <c r="B345" s="244"/>
      <c r="C345" s="245"/>
      <c r="D345" s="76"/>
      <c r="E345" s="76"/>
      <c r="F345" s="253"/>
    </row>
    <row r="346" s="236" customFormat="1" spans="1:6">
      <c r="A346" s="252"/>
      <c r="B346" s="244"/>
      <c r="C346" s="245"/>
      <c r="D346" s="76"/>
      <c r="E346" s="76"/>
      <c r="F346" s="253"/>
    </row>
    <row r="347" s="236" customFormat="1" spans="1:6">
      <c r="A347" s="252"/>
      <c r="B347" s="244"/>
      <c r="C347" s="245"/>
      <c r="D347" s="76"/>
      <c r="E347" s="76"/>
      <c r="F347" s="253"/>
    </row>
    <row r="348" s="236" customFormat="1" spans="1:6">
      <c r="A348" s="252"/>
      <c r="B348" s="244"/>
      <c r="C348" s="245"/>
      <c r="D348" s="76"/>
      <c r="E348" s="76"/>
      <c r="F348" s="253"/>
    </row>
    <row r="349" s="236" customFormat="1" spans="1:6">
      <c r="A349" s="252"/>
      <c r="B349" s="244"/>
      <c r="C349" s="245"/>
      <c r="D349" s="76"/>
      <c r="E349" s="76"/>
      <c r="F349" s="253"/>
    </row>
    <row r="350" s="236" customFormat="1" spans="1:6">
      <c r="A350" s="252"/>
      <c r="B350" s="244"/>
      <c r="C350" s="245"/>
      <c r="D350" s="76"/>
      <c r="E350" s="76"/>
      <c r="F350" s="253"/>
    </row>
    <row r="351" s="236" customFormat="1" spans="1:6">
      <c r="A351" s="252"/>
      <c r="B351" s="244"/>
      <c r="C351" s="245"/>
      <c r="D351" s="76"/>
      <c r="E351" s="76"/>
      <c r="F351" s="253"/>
    </row>
    <row r="352" s="236" customFormat="1" spans="1:6">
      <c r="A352" s="252"/>
      <c r="B352" s="244"/>
      <c r="C352" s="245"/>
      <c r="D352" s="76"/>
      <c r="E352" s="76"/>
      <c r="F352" s="253"/>
    </row>
    <row r="353" s="236" customFormat="1" spans="1:6">
      <c r="A353" s="252"/>
      <c r="B353" s="244"/>
      <c r="C353" s="245"/>
      <c r="D353" s="76"/>
      <c r="E353" s="76"/>
      <c r="F353" s="253"/>
    </row>
    <row r="354" s="236" customFormat="1" spans="1:6">
      <c r="A354" s="252"/>
      <c r="B354" s="244"/>
      <c r="C354" s="245"/>
      <c r="D354" s="76"/>
      <c r="E354" s="76"/>
      <c r="F354" s="253"/>
    </row>
    <row r="355" s="236" customFormat="1" spans="1:6">
      <c r="A355" s="252"/>
      <c r="B355" s="244"/>
      <c r="C355" s="245"/>
      <c r="D355" s="76"/>
      <c r="E355" s="76"/>
      <c r="F355" s="253"/>
    </row>
    <row r="356" s="236" customFormat="1" spans="1:6">
      <c r="A356" s="252"/>
      <c r="B356" s="244"/>
      <c r="C356" s="245"/>
      <c r="D356" s="76"/>
      <c r="E356" s="76"/>
      <c r="F356" s="253"/>
    </row>
    <row r="357" s="236" customFormat="1" spans="1:6">
      <c r="A357" s="252"/>
      <c r="B357" s="244"/>
      <c r="C357" s="245"/>
      <c r="D357" s="76"/>
      <c r="E357" s="76"/>
      <c r="F357" s="253"/>
    </row>
    <row r="358" s="236" customFormat="1" spans="1:6">
      <c r="A358" s="252"/>
      <c r="B358" s="244"/>
      <c r="C358" s="245"/>
      <c r="D358" s="76"/>
      <c r="E358" s="76"/>
      <c r="F358" s="253"/>
    </row>
    <row r="359" s="236" customFormat="1" spans="1:6">
      <c r="A359" s="252"/>
      <c r="B359" s="244"/>
      <c r="C359" s="245"/>
      <c r="D359" s="76"/>
      <c r="E359" s="76"/>
      <c r="F359" s="253"/>
    </row>
    <row r="360" s="236" customFormat="1" spans="1:6">
      <c r="A360" s="252"/>
      <c r="B360" s="244"/>
      <c r="C360" s="245"/>
      <c r="D360" s="76"/>
      <c r="E360" s="76"/>
      <c r="F360" s="253"/>
    </row>
    <row r="361" s="236" customFormat="1" spans="1:6">
      <c r="A361" s="252"/>
      <c r="B361" s="244"/>
      <c r="C361" s="245"/>
      <c r="D361" s="76"/>
      <c r="E361" s="76"/>
      <c r="F361" s="253"/>
    </row>
    <row r="362" s="236" customFormat="1" spans="1:6">
      <c r="A362" s="252"/>
      <c r="B362" s="244"/>
      <c r="C362" s="245"/>
      <c r="D362" s="76"/>
      <c r="E362" s="76"/>
      <c r="F362" s="253"/>
    </row>
    <row r="363" s="236" customFormat="1" spans="1:6">
      <c r="A363" s="252"/>
      <c r="B363" s="244"/>
      <c r="C363" s="245"/>
      <c r="D363" s="76"/>
      <c r="E363" s="76"/>
      <c r="F363" s="253"/>
    </row>
    <row r="364" s="236" customFormat="1" spans="1:6">
      <c r="A364" s="252"/>
      <c r="B364" s="244"/>
      <c r="C364" s="245"/>
      <c r="D364" s="76"/>
      <c r="E364" s="76"/>
      <c r="F364" s="253"/>
    </row>
    <row r="365" s="236" customFormat="1" spans="1:6">
      <c r="A365" s="252"/>
      <c r="B365" s="244"/>
      <c r="C365" s="245"/>
      <c r="D365" s="76"/>
      <c r="E365" s="76"/>
      <c r="F365" s="253"/>
    </row>
    <row r="366" s="236" customFormat="1" spans="1:6">
      <c r="A366" s="252"/>
      <c r="B366" s="244"/>
      <c r="C366" s="245"/>
      <c r="D366" s="76"/>
      <c r="E366" s="76"/>
      <c r="F366" s="253"/>
    </row>
    <row r="367" s="236" customFormat="1" spans="1:6">
      <c r="A367" s="252"/>
      <c r="B367" s="244"/>
      <c r="C367" s="245"/>
      <c r="D367" s="76"/>
      <c r="E367" s="76"/>
      <c r="F367" s="253"/>
    </row>
    <row r="368" s="236" customFormat="1" spans="1:6">
      <c r="A368" s="252"/>
      <c r="B368" s="244"/>
      <c r="C368" s="245"/>
      <c r="D368" s="76"/>
      <c r="E368" s="76"/>
      <c r="F368" s="253"/>
    </row>
    <row r="369" s="236" customFormat="1" spans="1:6">
      <c r="A369" s="252"/>
      <c r="B369" s="244"/>
      <c r="C369" s="245"/>
      <c r="D369" s="76"/>
      <c r="E369" s="76"/>
      <c r="F369" s="253"/>
    </row>
    <row r="370" s="236" customFormat="1" spans="1:6">
      <c r="A370" s="252"/>
      <c r="B370" s="244"/>
      <c r="C370" s="245"/>
      <c r="D370" s="76"/>
      <c r="E370" s="76"/>
      <c r="F370" s="253"/>
    </row>
    <row r="371" s="236" customFormat="1" spans="1:6">
      <c r="A371" s="252"/>
      <c r="B371" s="244"/>
      <c r="C371" s="245"/>
      <c r="D371" s="76"/>
      <c r="E371" s="76"/>
      <c r="F371" s="253"/>
    </row>
    <row r="372" s="236" customFormat="1" spans="1:6">
      <c r="A372" s="252"/>
      <c r="B372" s="244"/>
      <c r="C372" s="245"/>
      <c r="D372" s="76"/>
      <c r="E372" s="76"/>
      <c r="F372" s="253"/>
    </row>
    <row r="373" s="236" customFormat="1" spans="1:6">
      <c r="A373" s="252"/>
      <c r="B373" s="244"/>
      <c r="C373" s="245"/>
      <c r="D373" s="76"/>
      <c r="E373" s="76"/>
      <c r="F373" s="253"/>
    </row>
    <row r="374" s="236" customFormat="1" spans="1:6">
      <c r="A374" s="252"/>
      <c r="B374" s="244"/>
      <c r="C374" s="245"/>
      <c r="D374" s="76"/>
      <c r="E374" s="76"/>
      <c r="F374" s="253"/>
    </row>
    <row r="375" s="236" customFormat="1" spans="1:6">
      <c r="A375" s="252"/>
      <c r="B375" s="244"/>
      <c r="C375" s="245"/>
      <c r="D375" s="76"/>
      <c r="E375" s="76"/>
      <c r="F375" s="253"/>
    </row>
    <row r="376" s="236" customFormat="1" spans="1:6">
      <c r="A376" s="252"/>
      <c r="B376" s="244"/>
      <c r="C376" s="245"/>
      <c r="D376" s="76"/>
      <c r="E376" s="76"/>
      <c r="F376" s="253"/>
    </row>
    <row r="377" s="236" customFormat="1" spans="1:6">
      <c r="A377" s="252"/>
      <c r="B377" s="244"/>
      <c r="C377" s="245"/>
      <c r="D377" s="76"/>
      <c r="E377" s="76"/>
      <c r="F377" s="253"/>
    </row>
    <row r="378" s="236" customFormat="1" spans="1:6">
      <c r="A378" s="252"/>
      <c r="B378" s="244"/>
      <c r="C378" s="245"/>
      <c r="D378" s="76"/>
      <c r="E378" s="76"/>
      <c r="F378" s="253"/>
    </row>
    <row r="379" s="236" customFormat="1" spans="1:6">
      <c r="A379" s="252"/>
      <c r="B379" s="244"/>
      <c r="C379" s="245"/>
      <c r="D379" s="76"/>
      <c r="E379" s="76"/>
      <c r="F379" s="253"/>
    </row>
    <row r="380" s="236" customFormat="1" spans="1:6">
      <c r="A380" s="252"/>
      <c r="B380" s="244"/>
      <c r="C380" s="245"/>
      <c r="D380" s="76"/>
      <c r="E380" s="76"/>
      <c r="F380" s="253"/>
    </row>
    <row r="381" s="236" customFormat="1" spans="1:6">
      <c r="A381" s="252"/>
      <c r="B381" s="244"/>
      <c r="C381" s="245"/>
      <c r="D381" s="76"/>
      <c r="E381" s="76"/>
      <c r="F381" s="253"/>
    </row>
    <row r="382" s="236" customFormat="1" spans="1:6">
      <c r="A382" s="252"/>
      <c r="B382" s="244"/>
      <c r="C382" s="245"/>
      <c r="D382" s="76"/>
      <c r="E382" s="76"/>
      <c r="F382" s="253"/>
    </row>
    <row r="383" s="236" customFormat="1" spans="1:6">
      <c r="A383" s="252"/>
      <c r="B383" s="244"/>
      <c r="C383" s="245"/>
      <c r="D383" s="76"/>
      <c r="E383" s="76"/>
      <c r="F383" s="253"/>
    </row>
    <row r="384" s="236" customFormat="1" spans="1:6">
      <c r="A384" s="252"/>
      <c r="B384" s="244"/>
      <c r="C384" s="245"/>
      <c r="D384" s="76"/>
      <c r="E384" s="76"/>
      <c r="F384" s="253"/>
    </row>
    <row r="385" s="236" customFormat="1" spans="1:6">
      <c r="A385" s="252"/>
      <c r="B385" s="244"/>
      <c r="C385" s="245"/>
      <c r="D385" s="76"/>
      <c r="E385" s="76"/>
      <c r="F385" s="253"/>
    </row>
    <row r="386" s="236" customFormat="1" spans="1:6">
      <c r="A386" s="252"/>
      <c r="B386" s="244"/>
      <c r="C386" s="245"/>
      <c r="D386" s="76"/>
      <c r="E386" s="76"/>
      <c r="F386" s="253"/>
    </row>
    <row r="387" s="236" customFormat="1" spans="1:6">
      <c r="A387" s="252"/>
      <c r="B387" s="244"/>
      <c r="C387" s="245"/>
      <c r="D387" s="76"/>
      <c r="E387" s="76"/>
      <c r="F387" s="253"/>
    </row>
    <row r="388" s="236" customFormat="1" spans="1:6">
      <c r="A388" s="252"/>
      <c r="B388" s="244"/>
      <c r="C388" s="245"/>
      <c r="D388" s="76"/>
      <c r="E388" s="76"/>
      <c r="F388" s="253"/>
    </row>
    <row r="389" s="236" customFormat="1" spans="1:6">
      <c r="A389" s="252"/>
      <c r="B389" s="244"/>
      <c r="C389" s="245"/>
      <c r="D389" s="76"/>
      <c r="E389" s="76"/>
      <c r="F389" s="253"/>
    </row>
    <row r="390" s="236" customFormat="1" spans="1:6">
      <c r="A390" s="252"/>
      <c r="B390" s="244"/>
      <c r="C390" s="245"/>
      <c r="D390" s="76"/>
      <c r="E390" s="76"/>
      <c r="F390" s="253"/>
    </row>
    <row r="391" s="236" customFormat="1" spans="1:6">
      <c r="A391" s="252"/>
      <c r="B391" s="244"/>
      <c r="C391" s="245"/>
      <c r="D391" s="76"/>
      <c r="E391" s="76"/>
      <c r="F391" s="253"/>
    </row>
    <row r="392" s="236" customFormat="1" spans="1:6">
      <c r="A392" s="252"/>
      <c r="B392" s="244"/>
      <c r="C392" s="245"/>
      <c r="D392" s="76"/>
      <c r="E392" s="76"/>
      <c r="F392" s="253"/>
    </row>
    <row r="393" s="236" customFormat="1" spans="1:6">
      <c r="A393" s="237"/>
      <c r="B393" s="238"/>
      <c r="C393" s="245"/>
      <c r="F393" s="249">
        <f>SUM(F2:F390)</f>
        <v>2549400</v>
      </c>
    </row>
  </sheetData>
  <mergeCells count="6">
    <mergeCell ref="A2:A11"/>
    <mergeCell ref="A12:A22"/>
    <mergeCell ref="A23:A36"/>
    <mergeCell ref="F2:F11"/>
    <mergeCell ref="F12:F22"/>
    <mergeCell ref="F23:F36"/>
  </mergeCell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5"/>
  <sheetViews>
    <sheetView workbookViewId="0">
      <pane ySplit="1" topLeftCell="A5" activePane="bottomLeft" state="frozen"/>
      <selection/>
      <selection pane="bottomLeft" activeCell="B7" sqref="B7"/>
    </sheetView>
  </sheetViews>
  <sheetFormatPr defaultColWidth="9.14285714285714" defaultRowHeight="15" outlineLevelCol="6"/>
  <cols>
    <col min="2" max="2" width="10.1428571428571" customWidth="1"/>
    <col min="3" max="4" width="19.447619047619" customWidth="1"/>
    <col min="5" max="5" width="38.9904761904762" customWidth="1"/>
    <col min="6" max="6" width="17.7142857142857" customWidth="1"/>
    <col min="7" max="7" width="17.7238095238095" customWidth="1"/>
  </cols>
  <sheetData>
    <row r="1" ht="28" customHeight="1" spans="1:7">
      <c r="A1" s="13" t="s">
        <v>0</v>
      </c>
      <c r="B1" s="13" t="s">
        <v>76</v>
      </c>
      <c r="C1" s="13" t="s">
        <v>77</v>
      </c>
      <c r="D1" s="13" t="s">
        <v>78</v>
      </c>
      <c r="E1" s="13" t="s">
        <v>79</v>
      </c>
      <c r="F1" s="13" t="s">
        <v>3</v>
      </c>
      <c r="G1" s="13" t="s">
        <v>5</v>
      </c>
    </row>
    <row r="2" ht="136.35" spans="1:7">
      <c r="A2" s="87">
        <v>45963</v>
      </c>
      <c r="B2" s="110">
        <v>10978</v>
      </c>
      <c r="C2" s="64" t="s">
        <v>80</v>
      </c>
      <c r="D2" s="16">
        <v>20</v>
      </c>
      <c r="E2" s="4" t="str">
        <f>_xlfn.DISPIMG("ID_A5FE74A825D841A1A707D466924007E4",1)</f>
        <v>=DISPIMG("ID_A5FE74A825D841A1A707D466924007E4",1)</v>
      </c>
      <c r="F2" s="232">
        <v>12000</v>
      </c>
      <c r="G2" s="232">
        <f>SUM(D2*F2)</f>
        <v>240000</v>
      </c>
    </row>
    <row r="3" ht="106.2" spans="1:7">
      <c r="A3" s="87">
        <v>45968</v>
      </c>
      <c r="B3" s="110">
        <v>13028</v>
      </c>
      <c r="C3" s="64" t="s">
        <v>80</v>
      </c>
      <c r="D3" s="16">
        <v>20</v>
      </c>
      <c r="E3" s="4" t="str">
        <f>_xlfn.DISPIMG("ID_DCC27A17524441BF9FF28F1C2341D6F0",1)</f>
        <v>=DISPIMG("ID_DCC27A17524441BF9FF28F1C2341D6F0",1)</v>
      </c>
      <c r="F3" s="232">
        <v>12000</v>
      </c>
      <c r="G3" s="232">
        <f t="shared" ref="G3:G14" si="0">SUM(D3*F3)</f>
        <v>240000</v>
      </c>
    </row>
    <row r="4" ht="110.45" spans="1:7">
      <c r="A4" s="87">
        <v>45974</v>
      </c>
      <c r="B4" s="110">
        <v>11113</v>
      </c>
      <c r="C4" s="64" t="s">
        <v>80</v>
      </c>
      <c r="D4" s="16">
        <v>15</v>
      </c>
      <c r="E4" s="4" t="str">
        <f>_xlfn.DISPIMG("ID_708C1B68FE6A41F79F95EA481DFC7FBE",1)</f>
        <v>=DISPIMG("ID_708C1B68FE6A41F79F95EA481DFC7FBE",1)</v>
      </c>
      <c r="F4" s="232">
        <v>12000</v>
      </c>
      <c r="G4" s="232">
        <f t="shared" si="0"/>
        <v>180000</v>
      </c>
    </row>
    <row r="5" ht="106" spans="1:7">
      <c r="A5" s="87">
        <v>45976</v>
      </c>
      <c r="B5" s="110">
        <v>12182</v>
      </c>
      <c r="C5" s="64" t="s">
        <v>80</v>
      </c>
      <c r="D5" s="16">
        <v>15</v>
      </c>
      <c r="E5" s="4" t="str">
        <f>_xlfn.DISPIMG("ID_FF4EDAF0496745549DA0775F49105744",1)</f>
        <v>=DISPIMG("ID_FF4EDAF0496745549DA0775F49105744",1)</v>
      </c>
      <c r="F5" s="232">
        <v>12000</v>
      </c>
      <c r="G5" s="232">
        <f t="shared" si="0"/>
        <v>180000</v>
      </c>
    </row>
    <row r="6" ht="112.95" spans="1:7">
      <c r="A6" s="87">
        <v>45980</v>
      </c>
      <c r="B6" s="110">
        <v>11206</v>
      </c>
      <c r="C6" s="64" t="s">
        <v>80</v>
      </c>
      <c r="D6" s="16">
        <v>20</v>
      </c>
      <c r="E6" s="4" t="str">
        <f>_xlfn.DISPIMG("ID_6E8529C52A784594BAA9E1BF93B8E327",1)</f>
        <v>=DISPIMG("ID_6E8529C52A784594BAA9E1BF93B8E327",1)</v>
      </c>
      <c r="F6" s="232">
        <v>12000</v>
      </c>
      <c r="G6" s="232">
        <f t="shared" si="0"/>
        <v>240000</v>
      </c>
    </row>
    <row r="7" ht="113.5" spans="1:7">
      <c r="A7" s="87">
        <v>45982</v>
      </c>
      <c r="B7" s="110">
        <v>11259</v>
      </c>
      <c r="C7" s="64" t="s">
        <v>80</v>
      </c>
      <c r="D7" s="16">
        <v>20</v>
      </c>
      <c r="E7" s="4" t="str">
        <f>_xlfn.DISPIMG("ID_7EFB61EEFBC545DF86AD5DE3B7C10BDB",1)</f>
        <v>=DISPIMG("ID_7EFB61EEFBC545DF86AD5DE3B7C10BDB",1)</v>
      </c>
      <c r="F7" s="232">
        <v>12000</v>
      </c>
      <c r="G7" s="232">
        <f t="shared" si="0"/>
        <v>240000</v>
      </c>
    </row>
    <row r="8" ht="140" customHeight="1" spans="1:7">
      <c r="A8" s="87"/>
      <c r="B8" s="110"/>
      <c r="C8" s="64"/>
      <c r="D8" s="16"/>
      <c r="E8" s="4"/>
      <c r="F8" s="232"/>
      <c r="G8" s="232">
        <f t="shared" si="0"/>
        <v>0</v>
      </c>
    </row>
    <row r="9" ht="140" customHeight="1" spans="1:7">
      <c r="A9" s="87"/>
      <c r="B9" s="110"/>
      <c r="C9" s="64"/>
      <c r="D9" s="16"/>
      <c r="E9" s="4"/>
      <c r="F9" s="232"/>
      <c r="G9" s="232">
        <f t="shared" si="0"/>
        <v>0</v>
      </c>
    </row>
    <row r="10" ht="140" customHeight="1" spans="1:7">
      <c r="A10" s="87"/>
      <c r="B10" s="110"/>
      <c r="C10" s="64"/>
      <c r="D10" s="16"/>
      <c r="E10" s="4"/>
      <c r="F10" s="232"/>
      <c r="G10" s="232">
        <f t="shared" si="0"/>
        <v>0</v>
      </c>
    </row>
    <row r="11" ht="140" customHeight="1" spans="1:7">
      <c r="A11" s="87"/>
      <c r="B11" s="233"/>
      <c r="C11" s="64"/>
      <c r="D11" s="16"/>
      <c r="E11" s="4"/>
      <c r="F11" s="232"/>
      <c r="G11" s="232">
        <f t="shared" si="0"/>
        <v>0</v>
      </c>
    </row>
    <row r="12" ht="140" customHeight="1" spans="1:7">
      <c r="A12" s="20"/>
      <c r="B12" s="233"/>
      <c r="C12" s="64"/>
      <c r="D12" s="16"/>
      <c r="E12" s="4"/>
      <c r="F12" s="232"/>
      <c r="G12" s="232">
        <f t="shared" si="0"/>
        <v>0</v>
      </c>
    </row>
    <row r="13" ht="140" customHeight="1" spans="1:7">
      <c r="A13" s="20"/>
      <c r="B13" s="233"/>
      <c r="C13" s="64"/>
      <c r="D13" s="16"/>
      <c r="E13" s="4"/>
      <c r="F13" s="232"/>
      <c r="G13" s="232">
        <f t="shared" si="0"/>
        <v>0</v>
      </c>
    </row>
    <row r="14" ht="140" customHeight="1" spans="1:7">
      <c r="A14" s="87"/>
      <c r="B14" s="110"/>
      <c r="C14" s="64"/>
      <c r="D14" s="16"/>
      <c r="E14" s="4"/>
      <c r="F14" s="232"/>
      <c r="G14" s="232">
        <f t="shared" si="0"/>
        <v>0</v>
      </c>
    </row>
    <row r="15" ht="23.25" spans="1:7">
      <c r="A15" s="234"/>
      <c r="B15" s="234"/>
      <c r="C15" s="234"/>
      <c r="D15" s="234"/>
      <c r="E15" s="235">
        <f>SUM(G2:G14)</f>
        <v>1320000</v>
      </c>
      <c r="F15" s="235"/>
      <c r="G15" s="235"/>
    </row>
  </sheetData>
  <mergeCells count="2">
    <mergeCell ref="A15:C15"/>
    <mergeCell ref="E15:G15"/>
  </mergeCell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4"/>
  <sheetViews>
    <sheetView zoomScale="70" zoomScaleNormal="70" workbookViewId="0">
      <selection activeCell="E3" sqref="E3:E5"/>
    </sheetView>
  </sheetViews>
  <sheetFormatPr defaultColWidth="9.14285714285714" defaultRowHeight="15"/>
  <cols>
    <col min="1" max="1" width="17.4285714285714" style="11" customWidth="1"/>
    <col min="2" max="2" width="19.1428571428571" customWidth="1"/>
    <col min="3" max="3" width="28.4285714285714" customWidth="1"/>
    <col min="4" max="4" width="7.14285714285714" customWidth="1"/>
    <col min="5" max="5" width="50.2" customWidth="1"/>
    <col min="6" max="6" width="20" customWidth="1"/>
    <col min="7" max="7" width="25.7047619047619" customWidth="1"/>
    <col min="8" max="8" width="29.0666666666667" customWidth="1"/>
    <col min="9" max="9" width="14.4285714285714"/>
    <col min="11" max="11" width="14.4285714285714"/>
  </cols>
  <sheetData>
    <row r="1" ht="16" customHeight="1" spans="1:8">
      <c r="A1" s="12" t="s">
        <v>0</v>
      </c>
      <c r="B1" s="13" t="s">
        <v>76</v>
      </c>
      <c r="C1" s="13" t="s">
        <v>77</v>
      </c>
      <c r="D1" s="13" t="s">
        <v>81</v>
      </c>
      <c r="E1" s="13" t="s">
        <v>79</v>
      </c>
      <c r="F1" s="13" t="s">
        <v>82</v>
      </c>
      <c r="G1" s="13" t="s">
        <v>4</v>
      </c>
      <c r="H1" s="13" t="s">
        <v>5</v>
      </c>
    </row>
    <row r="2" ht="192" customHeight="1" spans="1:8">
      <c r="A2" s="220">
        <v>45961</v>
      </c>
      <c r="B2" s="220" t="s">
        <v>83</v>
      </c>
      <c r="C2" s="15" t="s">
        <v>84</v>
      </c>
      <c r="D2" s="16">
        <v>3</v>
      </c>
      <c r="E2" s="24"/>
      <c r="F2" s="18">
        <v>425000</v>
      </c>
      <c r="G2" s="37">
        <f>D2*F2</f>
        <v>1275000</v>
      </c>
      <c r="H2" s="37">
        <f>SUM(D2*F2)</f>
        <v>1275000</v>
      </c>
    </row>
    <row r="3" ht="60" customHeight="1" spans="1:8">
      <c r="A3" s="220">
        <v>45972</v>
      </c>
      <c r="B3" s="220" t="s">
        <v>85</v>
      </c>
      <c r="C3" s="15" t="s">
        <v>86</v>
      </c>
      <c r="D3" s="16">
        <v>2</v>
      </c>
      <c r="E3" s="24" t="str">
        <f>_xlfn.DISPIMG("ID_433387BFBAA7435A86FF49DEBFCBF0B7",1)</f>
        <v>=DISPIMG("ID_433387BFBAA7435A86FF49DEBFCBF0B7",1)</v>
      </c>
      <c r="F3" s="18">
        <v>500000</v>
      </c>
      <c r="G3" s="18">
        <f>D3*F3</f>
        <v>1000000</v>
      </c>
      <c r="H3" s="37">
        <f>SUM(G3:G5)</f>
        <v>3950000</v>
      </c>
    </row>
    <row r="4" ht="60" customHeight="1" spans="1:8">
      <c r="A4" s="220"/>
      <c r="B4" s="220"/>
      <c r="C4" s="15" t="s">
        <v>87</v>
      </c>
      <c r="D4" s="16">
        <v>2</v>
      </c>
      <c r="E4" s="24"/>
      <c r="F4" s="18">
        <v>775000</v>
      </c>
      <c r="G4" s="18">
        <f>D4*F4</f>
        <v>1550000</v>
      </c>
      <c r="H4" s="37"/>
    </row>
    <row r="5" ht="60" customHeight="1" spans="1:8">
      <c r="A5" s="220"/>
      <c r="B5" s="220"/>
      <c r="C5" s="15" t="s">
        <v>88</v>
      </c>
      <c r="D5" s="16">
        <v>2</v>
      </c>
      <c r="E5" s="24"/>
      <c r="F5" s="18">
        <v>700000</v>
      </c>
      <c r="G5" s="18">
        <f>D5*F5</f>
        <v>1400000</v>
      </c>
      <c r="H5" s="37"/>
    </row>
    <row r="6" ht="59" customHeight="1" spans="1:8">
      <c r="A6" s="221"/>
      <c r="B6" s="221"/>
      <c r="C6" s="222"/>
      <c r="D6" s="16"/>
      <c r="E6" s="212"/>
      <c r="F6" s="18"/>
      <c r="G6" s="37">
        <f>SUM(D6*F6)</f>
        <v>0</v>
      </c>
      <c r="H6" s="223">
        <f>SUM(G6:G8)</f>
        <v>0</v>
      </c>
    </row>
    <row r="7" ht="59" customHeight="1" spans="1:11">
      <c r="A7" s="224"/>
      <c r="B7" s="224"/>
      <c r="C7" s="222"/>
      <c r="D7" s="16"/>
      <c r="E7" s="214"/>
      <c r="F7" s="18"/>
      <c r="G7" s="37">
        <f>SUM(D7*F7)</f>
        <v>0</v>
      </c>
      <c r="H7" s="225"/>
      <c r="I7" s="126"/>
      <c r="K7" s="126"/>
    </row>
    <row r="8" ht="59" customHeight="1" spans="1:9">
      <c r="A8" s="224"/>
      <c r="B8" s="224"/>
      <c r="C8" s="222"/>
      <c r="D8" s="16"/>
      <c r="E8" s="214"/>
      <c r="F8" s="18"/>
      <c r="G8" s="37">
        <f>SUM(D8*F8)</f>
        <v>0</v>
      </c>
      <c r="H8" s="225"/>
      <c r="I8" s="126"/>
    </row>
    <row r="9" ht="177" customHeight="1" spans="1:8">
      <c r="A9" s="220"/>
      <c r="B9" s="220"/>
      <c r="C9" s="222"/>
      <c r="D9" s="16"/>
      <c r="E9" s="24"/>
      <c r="F9" s="18"/>
      <c r="G9" s="37">
        <f>D9*F9</f>
        <v>0</v>
      </c>
      <c r="H9" s="37">
        <f>SUM(D9*F9)</f>
        <v>0</v>
      </c>
    </row>
    <row r="10" ht="177" customHeight="1" spans="1:8">
      <c r="A10" s="226"/>
      <c r="B10" s="227"/>
      <c r="C10" s="222"/>
      <c r="D10" s="16"/>
      <c r="E10" s="218"/>
      <c r="F10" s="228"/>
      <c r="G10" s="228">
        <f>D10*F10</f>
        <v>0</v>
      </c>
      <c r="H10" s="228">
        <f>SUM(G10)</f>
        <v>0</v>
      </c>
    </row>
    <row r="11" ht="177" customHeight="1" spans="1:8">
      <c r="A11" s="226"/>
      <c r="B11" s="227"/>
      <c r="C11" s="222"/>
      <c r="D11" s="16"/>
      <c r="E11" s="17"/>
      <c r="F11" s="18"/>
      <c r="G11" s="18"/>
      <c r="H11" s="18"/>
    </row>
    <row r="12" ht="177" customHeight="1" spans="1:8">
      <c r="A12" s="226"/>
      <c r="B12" s="227"/>
      <c r="C12" s="222"/>
      <c r="D12" s="16"/>
      <c r="E12" s="17"/>
      <c r="F12" s="18"/>
      <c r="G12" s="18"/>
      <c r="H12" s="18"/>
    </row>
    <row r="13" ht="177" customHeight="1" spans="1:8">
      <c r="A13" s="226"/>
      <c r="B13" s="229"/>
      <c r="C13" s="222"/>
      <c r="D13" s="16"/>
      <c r="E13" s="230"/>
      <c r="F13" s="18"/>
      <c r="G13" s="18"/>
      <c r="H13" s="18"/>
    </row>
    <row r="14" ht="34" customHeight="1" spans="1:8">
      <c r="A14" s="19"/>
      <c r="B14" s="231"/>
      <c r="C14" s="20"/>
      <c r="D14" s="20"/>
      <c r="E14" s="5"/>
      <c r="F14" s="5"/>
      <c r="G14" s="5"/>
      <c r="H14" s="5">
        <f>SUM(H2:H13)</f>
        <v>5225000</v>
      </c>
    </row>
    <row r="15" ht="58" customHeight="1"/>
    <row r="16" ht="58" customHeight="1"/>
    <row r="17" ht="58" customHeight="1"/>
    <row r="18" ht="58" customHeight="1"/>
    <row r="19" ht="58" customHeight="1"/>
    <row r="20" ht="58" customHeight="1"/>
    <row r="21" ht="58" customHeight="1"/>
    <row r="22" ht="58" customHeight="1"/>
    <row r="23" ht="58" customHeight="1"/>
    <row r="24" ht="58" customHeight="1"/>
  </sheetData>
  <mergeCells count="9">
    <mergeCell ref="A14:C14"/>
    <mergeCell ref="A3:A5"/>
    <mergeCell ref="A6:A8"/>
    <mergeCell ref="B3:B5"/>
    <mergeCell ref="B6:B8"/>
    <mergeCell ref="E3:E5"/>
    <mergeCell ref="E6:E8"/>
    <mergeCell ref="H3:H5"/>
    <mergeCell ref="H6:H8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2"/>
  <sheetViews>
    <sheetView zoomScale="55" zoomScaleNormal="55" workbookViewId="0">
      <pane ySplit="1" topLeftCell="A10" activePane="bottomLeft" state="frozen"/>
      <selection/>
      <selection pane="bottomLeft" activeCell="J10" sqref="J10"/>
    </sheetView>
  </sheetViews>
  <sheetFormatPr defaultColWidth="9.14285714285714" defaultRowHeight="15"/>
  <cols>
    <col min="1" max="1" width="20.5142857142857" style="184" customWidth="1"/>
    <col min="2" max="2" width="34.8" style="184" customWidth="1"/>
    <col min="3" max="3" width="33.7142857142857" customWidth="1"/>
    <col min="4" max="4" width="12.9809523809524" customWidth="1"/>
    <col min="5" max="5" width="26.752380952381" customWidth="1"/>
    <col min="6" max="6" width="28.047619047619" customWidth="1"/>
    <col min="7" max="7" width="30.647619047619" customWidth="1"/>
    <col min="8" max="8" width="24.9238095238095" style="185" customWidth="1"/>
    <col min="9" max="9" width="24.9238095238095" customWidth="1"/>
    <col min="10" max="10" width="64.6761904761905" customWidth="1"/>
    <col min="11" max="11" width="12.8571428571429"/>
  </cols>
  <sheetData>
    <row r="1" s="183" customFormat="1" ht="34" customHeight="1" spans="1:10">
      <c r="A1" s="186" t="s">
        <v>0</v>
      </c>
      <c r="B1" s="186" t="s">
        <v>76</v>
      </c>
      <c r="C1" s="186" t="s">
        <v>77</v>
      </c>
      <c r="D1" s="186" t="s">
        <v>81</v>
      </c>
      <c r="E1" s="186" t="s">
        <v>3</v>
      </c>
      <c r="F1" s="186" t="s">
        <v>89</v>
      </c>
      <c r="G1" s="186" t="s">
        <v>82</v>
      </c>
      <c r="H1" s="186" t="s">
        <v>44</v>
      </c>
      <c r="I1" s="186" t="s">
        <v>5</v>
      </c>
      <c r="J1" s="186" t="s">
        <v>90</v>
      </c>
    </row>
    <row r="2" ht="175" customHeight="1" spans="1:10">
      <c r="A2" s="187">
        <v>45962</v>
      </c>
      <c r="B2" s="188" t="s">
        <v>91</v>
      </c>
      <c r="C2" s="178" t="s">
        <v>92</v>
      </c>
      <c r="D2" s="189">
        <v>4</v>
      </c>
      <c r="E2" s="190">
        <v>370000</v>
      </c>
      <c r="F2" s="190">
        <f t="shared" ref="F2:F11" si="0">E2*10%</f>
        <v>37000</v>
      </c>
      <c r="G2" s="191">
        <f t="shared" ref="G2:G11" si="1">E2-F2</f>
        <v>333000</v>
      </c>
      <c r="H2" s="191">
        <f t="shared" ref="H2:H8" si="2">D2*G2</f>
        <v>1332000</v>
      </c>
      <c r="I2" s="199">
        <f>SUM(H2:H3)</f>
        <v>2376000</v>
      </c>
      <c r="J2" s="24"/>
    </row>
    <row r="3" ht="156" customHeight="1" spans="1:10">
      <c r="A3" s="192"/>
      <c r="B3" s="193"/>
      <c r="C3" s="178" t="s">
        <v>93</v>
      </c>
      <c r="D3" s="189">
        <v>4</v>
      </c>
      <c r="E3" s="190">
        <v>290000</v>
      </c>
      <c r="F3" s="190">
        <f t="shared" si="0"/>
        <v>29000</v>
      </c>
      <c r="G3" s="191">
        <f t="shared" si="1"/>
        <v>261000</v>
      </c>
      <c r="H3" s="191">
        <f t="shared" si="2"/>
        <v>1044000</v>
      </c>
      <c r="I3" s="210"/>
      <c r="J3" s="24"/>
    </row>
    <row r="4" ht="350" customHeight="1" spans="1:10">
      <c r="A4" s="194">
        <v>45962</v>
      </c>
      <c r="B4" s="195" t="s">
        <v>94</v>
      </c>
      <c r="C4" s="196" t="s">
        <v>95</v>
      </c>
      <c r="D4" s="197">
        <v>3</v>
      </c>
      <c r="E4" s="198">
        <v>246000</v>
      </c>
      <c r="F4" s="199"/>
      <c r="G4" s="198">
        <f t="shared" si="1"/>
        <v>246000</v>
      </c>
      <c r="H4" s="200">
        <f t="shared" si="2"/>
        <v>738000</v>
      </c>
      <c r="I4" s="190">
        <f>SUM(H4)</f>
        <v>738000</v>
      </c>
      <c r="J4" s="17"/>
    </row>
    <row r="5" ht="350" customHeight="1" spans="1:10">
      <c r="A5" s="201">
        <v>45968</v>
      </c>
      <c r="B5" s="202" t="s">
        <v>96</v>
      </c>
      <c r="C5" s="178" t="s">
        <v>97</v>
      </c>
      <c r="D5" s="189">
        <v>1</v>
      </c>
      <c r="E5" s="190">
        <v>295000</v>
      </c>
      <c r="F5" s="190">
        <f t="shared" si="0"/>
        <v>29500</v>
      </c>
      <c r="G5" s="190">
        <f t="shared" si="1"/>
        <v>265500</v>
      </c>
      <c r="H5" s="191">
        <f t="shared" si="2"/>
        <v>265500</v>
      </c>
      <c r="I5" s="190">
        <f>SUM(H5)</f>
        <v>265500</v>
      </c>
      <c r="J5" s="17" t="str">
        <f>_xlfn.DISPIMG("ID_31E0F84576DD46F399967DDE4CE85F35",1)</f>
        <v>=DISPIMG("ID_31E0F84576DD46F399967DDE4CE85F35",1)</v>
      </c>
    </row>
    <row r="6" ht="350" customHeight="1" spans="1:10">
      <c r="A6" s="201">
        <v>45969</v>
      </c>
      <c r="B6" s="202" t="s">
        <v>96</v>
      </c>
      <c r="C6" s="178" t="s">
        <v>98</v>
      </c>
      <c r="D6" s="189">
        <v>2</v>
      </c>
      <c r="E6" s="190">
        <v>385000</v>
      </c>
      <c r="F6" s="190">
        <f t="shared" si="0"/>
        <v>38500</v>
      </c>
      <c r="G6" s="190">
        <f t="shared" si="1"/>
        <v>346500</v>
      </c>
      <c r="H6" s="191">
        <f t="shared" si="2"/>
        <v>693000</v>
      </c>
      <c r="I6" s="190">
        <f>SUM(H6)</f>
        <v>693000</v>
      </c>
      <c r="J6" s="17" t="str">
        <f>_xlfn.DISPIMG("ID_4940E8EF2D0E474B9DB0D6EC2FF95E37",1)</f>
        <v>=DISPIMG("ID_4940E8EF2D0E474B9DB0D6EC2FF95E37",1)</v>
      </c>
    </row>
    <row r="7" ht="139.5" spans="1:10">
      <c r="A7" s="187">
        <v>45974</v>
      </c>
      <c r="B7" s="188" t="s">
        <v>99</v>
      </c>
      <c r="C7" s="178" t="s">
        <v>97</v>
      </c>
      <c r="D7" s="189">
        <v>3</v>
      </c>
      <c r="E7" s="190">
        <v>295000</v>
      </c>
      <c r="F7" s="190">
        <f t="shared" si="0"/>
        <v>29500</v>
      </c>
      <c r="G7" s="190">
        <f t="shared" si="1"/>
        <v>265500</v>
      </c>
      <c r="H7" s="191">
        <f t="shared" si="2"/>
        <v>796500</v>
      </c>
      <c r="I7" s="211">
        <f>SUM(H7:H9)</f>
        <v>2272500</v>
      </c>
      <c r="J7" s="212" t="str">
        <f>_xlfn.DISPIMG("ID_2D9AD456139947E09489ABFCD17751C9",1)</f>
        <v>=DISPIMG("ID_2D9AD456139947E09489ABFCD17751C9",1)</v>
      </c>
    </row>
    <row r="8" ht="139.5" spans="1:10">
      <c r="A8" s="194"/>
      <c r="B8" s="195"/>
      <c r="C8" s="178" t="s">
        <v>93</v>
      </c>
      <c r="D8" s="189">
        <v>3</v>
      </c>
      <c r="E8" s="190">
        <v>290000</v>
      </c>
      <c r="F8" s="190">
        <f t="shared" si="0"/>
        <v>29000</v>
      </c>
      <c r="G8" s="190">
        <f t="shared" si="1"/>
        <v>261000</v>
      </c>
      <c r="H8" s="191">
        <f t="shared" si="2"/>
        <v>783000</v>
      </c>
      <c r="I8" s="213"/>
      <c r="J8" s="214"/>
    </row>
    <row r="9" ht="139.5" spans="1:10">
      <c r="A9" s="192"/>
      <c r="B9" s="193"/>
      <c r="C9" s="178" t="s">
        <v>100</v>
      </c>
      <c r="D9" s="189">
        <v>2</v>
      </c>
      <c r="E9" s="190">
        <v>385000</v>
      </c>
      <c r="F9" s="190">
        <f t="shared" si="0"/>
        <v>38500</v>
      </c>
      <c r="G9" s="190">
        <f t="shared" si="1"/>
        <v>346500</v>
      </c>
      <c r="H9" s="203">
        <f>SUM(D9*G9)</f>
        <v>693000</v>
      </c>
      <c r="I9" s="215"/>
      <c r="J9" s="216"/>
    </row>
    <row r="10" ht="409.5" spans="1:10">
      <c r="A10" s="202">
        <v>45976</v>
      </c>
      <c r="B10" s="204" t="s">
        <v>101</v>
      </c>
      <c r="C10" s="205" t="s">
        <v>97</v>
      </c>
      <c r="D10" s="189">
        <v>3</v>
      </c>
      <c r="E10" s="190">
        <v>295000</v>
      </c>
      <c r="F10" s="190">
        <f t="shared" si="0"/>
        <v>29500</v>
      </c>
      <c r="G10" s="190">
        <f t="shared" si="1"/>
        <v>265500</v>
      </c>
      <c r="H10" s="203">
        <f>SUM(D10*G10)</f>
        <v>796500</v>
      </c>
      <c r="I10" s="217">
        <f>SUM(H10)</f>
        <v>796500</v>
      </c>
      <c r="J10" s="218" t="str">
        <f>_xlfn.DISPIMG("ID_869D394E29154BD1B48D73885895E2B8",1)</f>
        <v>=DISPIMG("ID_869D394E29154BD1B48D73885895E2B8",1)</v>
      </c>
    </row>
    <row r="11" ht="409.5" spans="1:10">
      <c r="A11" s="202">
        <v>45978</v>
      </c>
      <c r="B11" s="204" t="s">
        <v>102</v>
      </c>
      <c r="C11" s="205" t="s">
        <v>98</v>
      </c>
      <c r="D11" s="189">
        <v>2</v>
      </c>
      <c r="E11" s="190">
        <v>385000</v>
      </c>
      <c r="F11" s="190">
        <f t="shared" si="0"/>
        <v>38500</v>
      </c>
      <c r="G11" s="190">
        <f t="shared" si="1"/>
        <v>346500</v>
      </c>
      <c r="H11" s="203">
        <f>SUM(D11*G11)</f>
        <v>693000</v>
      </c>
      <c r="I11" s="217">
        <f>SUM(H11)</f>
        <v>693000</v>
      </c>
      <c r="J11" s="17" t="str">
        <f>_xlfn.DISPIMG("ID_B0A7C0C8D26149268F93014B9939858E",1)</f>
        <v>=DISPIMG("ID_B0A7C0C8D26149268F93014B9939858E",1)</v>
      </c>
    </row>
    <row r="12" ht="50" customHeight="1" spans="1:10">
      <c r="A12" s="206" t="s">
        <v>5</v>
      </c>
      <c r="B12" s="206"/>
      <c r="C12" s="206"/>
      <c r="D12" s="206"/>
      <c r="E12" s="206"/>
      <c r="F12" s="207">
        <f>SUM(I2:I11)</f>
        <v>7834500</v>
      </c>
      <c r="G12" s="208"/>
      <c r="H12" s="209">
        <f>SUM(D12*G12)</f>
        <v>0</v>
      </c>
      <c r="I12" s="209">
        <f>SUM(H12)</f>
        <v>0</v>
      </c>
      <c r="J12" s="219"/>
    </row>
  </sheetData>
  <mergeCells count="9">
    <mergeCell ref="A12:E12"/>
    <mergeCell ref="A2:A3"/>
    <mergeCell ref="A7:A9"/>
    <mergeCell ref="B2:B3"/>
    <mergeCell ref="B7:B9"/>
    <mergeCell ref="I2:I3"/>
    <mergeCell ref="I7:I9"/>
    <mergeCell ref="J2:J3"/>
    <mergeCell ref="J7:J9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"/>
  <sheetViews>
    <sheetView zoomScale="62" zoomScaleNormal="62" workbookViewId="0">
      <selection activeCell="E2" sqref="E2"/>
    </sheetView>
  </sheetViews>
  <sheetFormatPr defaultColWidth="9.14285714285714" defaultRowHeight="15" outlineLevelRow="2" outlineLevelCol="6"/>
  <cols>
    <col min="1" max="1" width="18.9619047619048" customWidth="1"/>
    <col min="2" max="2" width="32.9809523809524" customWidth="1"/>
    <col min="3" max="3" width="29.3428571428571" customWidth="1"/>
    <col min="4" max="4" width="25.3333333333333" customWidth="1"/>
    <col min="5" max="5" width="60.2571428571429" customWidth="1"/>
    <col min="6" max="7" width="30.647619047619" customWidth="1"/>
  </cols>
  <sheetData>
    <row r="1" ht="34" customHeight="1" spans="1:7">
      <c r="A1" s="175" t="s">
        <v>0</v>
      </c>
      <c r="B1" s="175" t="s">
        <v>76</v>
      </c>
      <c r="C1" s="175" t="s">
        <v>77</v>
      </c>
      <c r="D1" s="175" t="s">
        <v>81</v>
      </c>
      <c r="E1" s="175" t="s">
        <v>79</v>
      </c>
      <c r="F1" s="175" t="s">
        <v>3</v>
      </c>
      <c r="G1" s="175" t="s">
        <v>5</v>
      </c>
    </row>
    <row r="2" ht="338" customHeight="1" spans="1:7">
      <c r="A2" s="176"/>
      <c r="B2" s="177"/>
      <c r="C2" s="178"/>
      <c r="D2" s="178"/>
      <c r="E2" s="17"/>
      <c r="F2" s="179"/>
      <c r="G2" s="179"/>
    </row>
    <row r="3" ht="35" customHeight="1" spans="1:7">
      <c r="A3" s="180" t="s">
        <v>5</v>
      </c>
      <c r="B3" s="180"/>
      <c r="C3" s="181"/>
      <c r="D3" s="180"/>
      <c r="E3" s="28"/>
      <c r="F3" s="29"/>
      <c r="G3" s="182"/>
    </row>
  </sheetData>
  <mergeCells count="2">
    <mergeCell ref="A3:C3"/>
    <mergeCell ref="E3:G3"/>
  </mergeCell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3"/>
  <sheetViews>
    <sheetView zoomScale="55" zoomScaleNormal="55" workbookViewId="0">
      <selection activeCell="N7" sqref="N7"/>
    </sheetView>
  </sheetViews>
  <sheetFormatPr defaultColWidth="9.14285714285714" defaultRowHeight="21" outlineLevelCol="7"/>
  <cols>
    <col min="1" max="1" width="17" style="127" customWidth="1"/>
    <col min="2" max="2" width="18" style="128" customWidth="1"/>
    <col min="3" max="3" width="24.2857142857143" style="128" customWidth="1"/>
    <col min="4" max="4" width="12.7238095238095" style="128" customWidth="1"/>
    <col min="5" max="5" width="45.2" style="128" customWidth="1"/>
    <col min="6" max="7" width="29.0666666666667" style="128" customWidth="1"/>
    <col min="8" max="8" width="23.1142857142857" style="128" customWidth="1"/>
    <col min="9" max="16384" width="9.14285714285714" style="128"/>
  </cols>
  <sheetData>
    <row r="1" ht="34" customHeight="1" spans="1:8">
      <c r="A1" s="129" t="s">
        <v>0</v>
      </c>
      <c r="B1" s="130" t="s">
        <v>76</v>
      </c>
      <c r="C1" s="130" t="s">
        <v>77</v>
      </c>
      <c r="D1" s="130" t="s">
        <v>81</v>
      </c>
      <c r="E1" s="130" t="s">
        <v>79</v>
      </c>
      <c r="F1" s="130" t="s">
        <v>3</v>
      </c>
      <c r="G1" s="130" t="s">
        <v>44</v>
      </c>
      <c r="H1" s="131" t="s">
        <v>5</v>
      </c>
    </row>
    <row r="2" ht="64" customHeight="1" spans="1:8">
      <c r="A2" s="132">
        <v>45966</v>
      </c>
      <c r="B2" s="132" t="s">
        <v>103</v>
      </c>
      <c r="C2" s="133" t="s">
        <v>104</v>
      </c>
      <c r="D2" s="134">
        <v>3</v>
      </c>
      <c r="E2" s="135" t="str">
        <f>_xlfn.DISPIMG("ID_399D7B3B6ABA405FA80A293D71DD58B2",1)</f>
        <v>=DISPIMG("ID_399D7B3B6ABA405FA80A293D71DD58B2",1)</v>
      </c>
      <c r="F2" s="136">
        <v>100000</v>
      </c>
      <c r="G2" s="137">
        <f>D2*F2</f>
        <v>300000</v>
      </c>
      <c r="H2" s="138">
        <f>SUM(G2:G6)</f>
        <v>1500000</v>
      </c>
    </row>
    <row r="3" ht="64" customHeight="1" spans="1:8">
      <c r="A3" s="139"/>
      <c r="B3" s="139"/>
      <c r="C3" s="133" t="s">
        <v>105</v>
      </c>
      <c r="D3" s="134">
        <v>4</v>
      </c>
      <c r="E3" s="135"/>
      <c r="F3" s="136">
        <v>100000</v>
      </c>
      <c r="G3" s="137">
        <f>D3*F3</f>
        <v>400000</v>
      </c>
      <c r="H3" s="140"/>
    </row>
    <row r="4" ht="64" customHeight="1" spans="1:8">
      <c r="A4" s="139"/>
      <c r="B4" s="139"/>
      <c r="C4" s="133" t="s">
        <v>106</v>
      </c>
      <c r="D4" s="134">
        <v>3</v>
      </c>
      <c r="E4" s="135"/>
      <c r="F4" s="136">
        <v>100000</v>
      </c>
      <c r="G4" s="137">
        <f>D4*F4</f>
        <v>300000</v>
      </c>
      <c r="H4" s="140"/>
    </row>
    <row r="5" ht="64" customHeight="1" spans="1:8">
      <c r="A5" s="139"/>
      <c r="B5" s="139"/>
      <c r="C5" s="133" t="s">
        <v>107</v>
      </c>
      <c r="D5" s="134">
        <v>3</v>
      </c>
      <c r="E5" s="135"/>
      <c r="F5" s="136">
        <v>100000</v>
      </c>
      <c r="G5" s="137">
        <f>D5*F5</f>
        <v>300000</v>
      </c>
      <c r="H5" s="140"/>
    </row>
    <row r="6" ht="64" customHeight="1" spans="1:8">
      <c r="A6" s="139"/>
      <c r="B6" s="139"/>
      <c r="C6" s="141" t="s">
        <v>108</v>
      </c>
      <c r="D6" s="134">
        <v>2</v>
      </c>
      <c r="E6" s="135"/>
      <c r="F6" s="136">
        <v>100000</v>
      </c>
      <c r="G6" s="137">
        <f>D6*F6</f>
        <v>200000</v>
      </c>
      <c r="H6" s="142"/>
    </row>
    <row r="7" ht="35" customHeight="1" spans="1:8">
      <c r="A7" s="143" t="s">
        <v>4</v>
      </c>
      <c r="B7" s="143"/>
      <c r="C7" s="143"/>
      <c r="D7" s="134">
        <f>SUM(D2:D6)</f>
        <v>15</v>
      </c>
      <c r="E7" s="144"/>
      <c r="F7" s="145" t="s">
        <v>109</v>
      </c>
      <c r="G7" s="145"/>
      <c r="H7" s="145">
        <f>H2*11%</f>
        <v>165000</v>
      </c>
    </row>
    <row r="8" ht="35" customHeight="1" spans="1:8">
      <c r="A8" s="143" t="s">
        <v>5</v>
      </c>
      <c r="B8" s="143"/>
      <c r="C8" s="143"/>
      <c r="D8" s="134"/>
      <c r="E8" s="146">
        <f>SUM(G2:G7)</f>
        <v>1500000</v>
      </c>
      <c r="F8" s="147"/>
      <c r="G8" s="147"/>
      <c r="H8" s="148"/>
    </row>
    <row r="9" ht="64" customHeight="1" spans="1:8">
      <c r="A9" s="139"/>
      <c r="B9" s="139"/>
      <c r="C9" s="149"/>
      <c r="D9" s="134"/>
      <c r="E9" s="135"/>
      <c r="F9" s="136"/>
      <c r="G9" s="136"/>
      <c r="H9" s="150"/>
    </row>
    <row r="10" ht="64" customHeight="1" spans="1:8">
      <c r="A10" s="139"/>
      <c r="B10" s="139"/>
      <c r="C10" s="151"/>
      <c r="D10" s="134"/>
      <c r="E10" s="135"/>
      <c r="F10" s="136"/>
      <c r="G10" s="136"/>
      <c r="H10" s="150"/>
    </row>
    <row r="11" ht="64" customHeight="1" spans="1:8">
      <c r="A11" s="139"/>
      <c r="B11" s="139"/>
      <c r="C11" s="151"/>
      <c r="D11" s="134"/>
      <c r="E11" s="135"/>
      <c r="F11" s="136"/>
      <c r="G11" s="136"/>
      <c r="H11" s="150"/>
    </row>
    <row r="12" ht="64" customHeight="1" spans="1:8">
      <c r="A12" s="139"/>
      <c r="B12" s="139"/>
      <c r="C12" s="151"/>
      <c r="D12" s="134"/>
      <c r="E12" s="135"/>
      <c r="F12" s="136"/>
      <c r="G12" s="136"/>
      <c r="H12" s="150"/>
    </row>
    <row r="13" ht="64" customHeight="1" spans="1:8">
      <c r="A13" s="139"/>
      <c r="B13" s="139"/>
      <c r="C13" s="152"/>
      <c r="D13" s="153"/>
      <c r="E13" s="135"/>
      <c r="F13" s="136"/>
      <c r="G13" s="136"/>
      <c r="H13" s="150"/>
    </row>
    <row r="14" ht="35" customHeight="1" spans="1:8">
      <c r="A14" s="154" t="s">
        <v>4</v>
      </c>
      <c r="B14" s="155"/>
      <c r="C14" s="156"/>
      <c r="D14" s="157"/>
      <c r="E14" s="135"/>
      <c r="F14" s="136"/>
      <c r="G14" s="145"/>
      <c r="H14" s="150"/>
    </row>
    <row r="15" ht="35" customHeight="1" spans="1:8">
      <c r="A15" s="154" t="s">
        <v>5</v>
      </c>
      <c r="B15" s="155"/>
      <c r="C15" s="156"/>
      <c r="D15" s="158"/>
      <c r="E15" s="146"/>
      <c r="F15" s="159"/>
      <c r="G15" s="159"/>
      <c r="H15" s="148"/>
    </row>
    <row r="16" ht="160" customHeight="1" spans="1:8">
      <c r="A16" s="160"/>
      <c r="B16" s="160"/>
      <c r="C16" s="133"/>
      <c r="D16" s="153"/>
      <c r="E16" s="135"/>
      <c r="F16" s="136"/>
      <c r="G16" s="136"/>
      <c r="H16" s="150"/>
    </row>
    <row r="17" ht="160" customHeight="1" spans="1:8">
      <c r="A17" s="160"/>
      <c r="B17" s="160"/>
      <c r="C17" s="133"/>
      <c r="D17" s="153"/>
      <c r="E17" s="135"/>
      <c r="F17" s="136"/>
      <c r="G17" s="136"/>
      <c r="H17" s="150"/>
    </row>
    <row r="18" ht="35" customHeight="1" spans="1:8">
      <c r="A18" s="154" t="s">
        <v>4</v>
      </c>
      <c r="B18" s="155"/>
      <c r="C18" s="156"/>
      <c r="D18" s="157"/>
      <c r="E18" s="161"/>
      <c r="F18" s="136"/>
      <c r="G18" s="145"/>
      <c r="H18" s="150"/>
    </row>
    <row r="19" ht="35" customHeight="1" spans="1:8">
      <c r="A19" s="154" t="s">
        <v>5</v>
      </c>
      <c r="B19" s="155"/>
      <c r="C19" s="156"/>
      <c r="D19" s="162"/>
      <c r="E19" s="146"/>
      <c r="F19" s="159"/>
      <c r="G19" s="159"/>
      <c r="H19" s="148"/>
    </row>
    <row r="20" ht="321" customHeight="1" spans="1:8">
      <c r="A20" s="163"/>
      <c r="B20" s="158"/>
      <c r="C20" s="133"/>
      <c r="D20" s="153"/>
      <c r="E20" s="161"/>
      <c r="F20" s="164"/>
      <c r="G20" s="164"/>
      <c r="H20" s="150"/>
    </row>
    <row r="21" ht="34" customHeight="1" spans="1:8">
      <c r="A21" s="154" t="s">
        <v>4</v>
      </c>
      <c r="B21" s="155"/>
      <c r="C21" s="156"/>
      <c r="D21" s="153"/>
      <c r="E21" s="165"/>
      <c r="F21" s="136"/>
      <c r="G21" s="145"/>
      <c r="H21" s="150"/>
    </row>
    <row r="22" ht="34" customHeight="1" spans="1:8">
      <c r="A22" s="154" t="s">
        <v>5</v>
      </c>
      <c r="B22" s="155"/>
      <c r="C22" s="156"/>
      <c r="D22" s="166"/>
      <c r="E22" s="146"/>
      <c r="F22" s="159"/>
      <c r="G22" s="159"/>
      <c r="H22" s="148"/>
    </row>
    <row r="23" ht="34" customHeight="1" spans="1:8">
      <c r="A23" s="167"/>
      <c r="B23" s="168"/>
      <c r="C23" s="169"/>
      <c r="D23" s="169"/>
      <c r="E23" s="170" t="s">
        <v>64</v>
      </c>
      <c r="F23" s="171">
        <f>SUM(E8+E15+E19+E22)</f>
        <v>1500000</v>
      </c>
      <c r="G23" s="172"/>
      <c r="H23" s="173"/>
    </row>
    <row r="24" ht="58" customHeight="1" spans="6:6">
      <c r="F24" s="174"/>
    </row>
    <row r="25" ht="58" customHeight="1"/>
    <row r="26" ht="58" customHeight="1"/>
    <row r="27" ht="58" customHeight="1"/>
    <row r="28" ht="58" customHeight="1"/>
    <row r="29" ht="58" customHeight="1"/>
    <row r="30" ht="58" customHeight="1"/>
    <row r="31" ht="58" customHeight="1"/>
    <row r="32" ht="58" customHeight="1"/>
    <row r="33" ht="58" customHeight="1"/>
  </sheetData>
  <mergeCells count="27">
    <mergeCell ref="A7:C7"/>
    <mergeCell ref="F7:G7"/>
    <mergeCell ref="A8:C8"/>
    <mergeCell ref="E8:H8"/>
    <mergeCell ref="A14:C14"/>
    <mergeCell ref="A15:C15"/>
    <mergeCell ref="E15:H15"/>
    <mergeCell ref="A18:C18"/>
    <mergeCell ref="A19:C19"/>
    <mergeCell ref="E19:H19"/>
    <mergeCell ref="A21:C21"/>
    <mergeCell ref="A22:C22"/>
    <mergeCell ref="E22:H22"/>
    <mergeCell ref="A23:C23"/>
    <mergeCell ref="F23:H23"/>
    <mergeCell ref="A2:A6"/>
    <mergeCell ref="A9:A13"/>
    <mergeCell ref="A16:A17"/>
    <mergeCell ref="B2:B6"/>
    <mergeCell ref="B9:B13"/>
    <mergeCell ref="B16:B17"/>
    <mergeCell ref="E2:E6"/>
    <mergeCell ref="E9:E13"/>
    <mergeCell ref="E16:E17"/>
    <mergeCell ref="G9:G13"/>
    <mergeCell ref="G16:G17"/>
    <mergeCell ref="H2:H6"/>
  </mergeCell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5"/>
  <sheetViews>
    <sheetView workbookViewId="0">
      <selection activeCell="B2" sqref="B2"/>
    </sheetView>
  </sheetViews>
  <sheetFormatPr defaultColWidth="9.14285714285714" defaultRowHeight="15" outlineLevelRow="4" outlineLevelCol="6"/>
  <cols>
    <col min="1" max="1" width="13.4" customWidth="1"/>
    <col min="2" max="2" width="11.1619047619048" customWidth="1"/>
    <col min="3" max="4" width="18.5714285714286" customWidth="1"/>
    <col min="5" max="5" width="46.5619047619048" customWidth="1"/>
    <col min="6" max="7" width="17.9619047619048" customWidth="1"/>
  </cols>
  <sheetData>
    <row r="1" ht="16" customHeight="1" spans="1:7">
      <c r="A1" s="30" t="s">
        <v>0</v>
      </c>
      <c r="B1" s="31" t="s">
        <v>76</v>
      </c>
      <c r="C1" s="31" t="s">
        <v>77</v>
      </c>
      <c r="D1" s="31" t="s">
        <v>78</v>
      </c>
      <c r="E1" s="31" t="s">
        <v>79</v>
      </c>
      <c r="F1" s="31" t="s">
        <v>3</v>
      </c>
      <c r="G1" s="31" t="s">
        <v>5</v>
      </c>
    </row>
    <row r="2" ht="168" customHeight="1" spans="1:7">
      <c r="A2" s="21"/>
      <c r="B2" s="110"/>
      <c r="C2" s="34"/>
      <c r="D2" s="35"/>
      <c r="E2" s="17"/>
      <c r="F2" s="18"/>
      <c r="G2" s="18"/>
    </row>
    <row r="3" ht="168" customHeight="1" spans="1:7">
      <c r="A3" s="21"/>
      <c r="B3" s="87"/>
      <c r="C3" s="34"/>
      <c r="D3" s="35"/>
      <c r="E3" s="17"/>
      <c r="F3" s="18"/>
      <c r="G3" s="18"/>
    </row>
    <row r="4" ht="168" customHeight="1" spans="1:7">
      <c r="A4" s="21"/>
      <c r="B4" s="87"/>
      <c r="C4" s="34"/>
      <c r="D4" s="35"/>
      <c r="E4" s="17"/>
      <c r="F4" s="18"/>
      <c r="G4" s="18"/>
    </row>
    <row r="5" ht="22" customHeight="1" spans="1:7">
      <c r="A5" s="81" t="s">
        <v>64</v>
      </c>
      <c r="B5" s="82"/>
      <c r="C5" s="82"/>
      <c r="D5" s="83"/>
      <c r="E5" s="123">
        <f>SUM(G2:G4)</f>
        <v>0</v>
      </c>
      <c r="F5" s="85"/>
      <c r="G5" s="86"/>
    </row>
  </sheetData>
  <mergeCells count="2">
    <mergeCell ref="A5:D5"/>
    <mergeCell ref="E5:G5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19</vt:i4>
      </vt:variant>
    </vt:vector>
  </HeadingPairs>
  <TitlesOfParts>
    <vt:vector size="19" baseType="lpstr">
      <vt:lpstr>BUK BUNGA (Groceries)</vt:lpstr>
      <vt:lpstr>WARUNG EKA (Drinks, Etc)</vt:lpstr>
      <vt:lpstr>SEDANA JAYA</vt:lpstr>
      <vt:lpstr>DEWATA COCONUT (Coconut)</vt:lpstr>
      <vt:lpstr>PNB (Alcohol)</vt:lpstr>
      <vt:lpstr>DSP (Alcohol)</vt:lpstr>
      <vt:lpstr>DSP ARYA BIMA (Alcohol)</vt:lpstr>
      <vt:lpstr>SELERA OR STIR UP (Syrup)</vt:lpstr>
      <vt:lpstr>DW BALI (Alcohol)</vt:lpstr>
      <vt:lpstr>DDB (Alcohol)</vt:lpstr>
      <vt:lpstr>NANO DEWATA (Alcohol)</vt:lpstr>
      <vt:lpstr>BALI PERMATA JAYA (Corona Beer)</vt:lpstr>
      <vt:lpstr>BLACK COFFEE ROASTERS (Coffee)</vt:lpstr>
      <vt:lpstr>PT. PRASIDA LANTUR MAJU (Wine)</vt:lpstr>
      <vt:lpstr>PT LOVINA BEACH BREWERY</vt:lpstr>
      <vt:lpstr>CHAI CHITAI (Tea Leaf,etc)</vt:lpstr>
      <vt:lpstr>MULIA JAYA (Passion Fruit)</vt:lpstr>
      <vt:lpstr>Dewata Kencana Distribusi (Vdka</vt:lpstr>
      <vt:lpstr>TOTAL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2025-01-20T05:46:00Z</dcterms:created>
  <dcterms:modified xsi:type="dcterms:W3CDTF">2025-11-21T12:06:34Z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276FBA240C9D43DD9453B2F1C7B3485C_11</vt:lpwstr>
  </property>
  <property fmtid="{D5CDD505-2E9C-101B-9397-08002B2CF9AE}" pid="3" name="KSOProductBuildVer">
    <vt:lpwstr>1033-12.2.0.23155</vt:lpwstr>
  </property>
  <property fmtid="{D5CDD505-2E9C-101B-9397-08002B2CF9AE}" pid="4" name="KSOReadingLayout">
    <vt:bool>true</vt:bool>
  </property>
</Properties>
</file>